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8_{1934AE78-AFC2-4A37-BFFD-B99B26829288}" xr6:coauthVersionLast="45" xr6:coauthVersionMax="45" xr10:uidLastSave="{00000000-0000-0000-0000-000000000000}"/>
  <bookViews>
    <workbookView xWindow="-120" yWindow="-120" windowWidth="29040" windowHeight="15840" xr2:uid="{00000000-000D-0000-FFFF-FFFF00000000}"/>
  </bookViews>
  <sheets>
    <sheet name="Форма 7" sheetId="16" r:id="rId1"/>
    <sheet name="Лист3" sheetId="23" state="hidden" r:id="rId2"/>
    <sheet name="Лист2" sheetId="21" state="hidden" r:id="rId3"/>
    <sheet name="Лист1" sheetId="20" state="hidden" r:id="rId4"/>
    <sheet name="Форма 8" sheetId="15" r:id="rId5"/>
    <sheet name="Лист4" sheetId="24" state="hidden" r:id="rId6"/>
    <sheet name="Форма 10" sheetId="18" state="hidden" r:id="rId7"/>
  </sheets>
  <externalReferences>
    <externalReference r:id="rId8"/>
  </externalReferences>
  <definedNames>
    <definedName name="_xlnm._FilterDatabase" localSheetId="4" hidden="1">'Форма 8'!$A$5:$E$962</definedName>
    <definedName name="_xlnm.Print_Area" localSheetId="6">'Форма 10'!$A$1:$C$2</definedName>
    <definedName name="_xlnm.Print_Area" localSheetId="4">'Форма 8'!$A$1:$E$148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7" i="15" l="1"/>
  <c r="E346" i="15"/>
  <c r="E896" i="15"/>
  <c r="E899" i="15"/>
  <c r="D899" i="15"/>
  <c r="D903" i="15"/>
  <c r="E924" i="15"/>
  <c r="D924" i="15"/>
  <c r="D927" i="15"/>
  <c r="I677" i="16"/>
  <c r="K649" i="16" l="1"/>
  <c r="J649" i="16"/>
  <c r="K657" i="16"/>
  <c r="I657" i="16"/>
  <c r="J657" i="16"/>
  <c r="E874" i="15"/>
  <c r="E877" i="15"/>
  <c r="D877" i="15"/>
  <c r="D875" i="15" s="1"/>
  <c r="E876" i="15"/>
  <c r="D876" i="15"/>
  <c r="D881" i="15"/>
  <c r="E851" i="15"/>
  <c r="E855" i="15"/>
  <c r="E836" i="15"/>
  <c r="D836" i="15"/>
  <c r="D834" i="15" s="1"/>
  <c r="D833" i="15" s="1"/>
  <c r="E861" i="15"/>
  <c r="E847" i="15"/>
  <c r="K622" i="16"/>
  <c r="J629" i="16" l="1"/>
  <c r="K522" i="16"/>
  <c r="L503" i="16"/>
  <c r="M503" i="16"/>
  <c r="N503" i="16"/>
  <c r="D584" i="15" l="1"/>
  <c r="E577" i="15"/>
  <c r="D577" i="15"/>
  <c r="D579" i="15"/>
  <c r="E579" i="15"/>
  <c r="E596" i="15"/>
  <c r="E635" i="15"/>
  <c r="E467" i="15"/>
  <c r="D467" i="15"/>
  <c r="K414" i="16" l="1"/>
  <c r="J414" i="16"/>
  <c r="K411" i="16"/>
  <c r="K410" i="16" s="1"/>
  <c r="J411" i="16"/>
  <c r="I411" i="16"/>
  <c r="K395" i="16"/>
  <c r="J395" i="16"/>
  <c r="K319" i="16"/>
  <c r="J319" i="16"/>
  <c r="D356" i="15"/>
  <c r="E410" i="15"/>
  <c r="E411" i="15"/>
  <c r="D411" i="15"/>
  <c r="D407" i="15"/>
  <c r="D404" i="15"/>
  <c r="D410" i="15"/>
  <c r="D421" i="15"/>
  <c r="D422" i="15"/>
  <c r="D413" i="15"/>
  <c r="D408" i="15"/>
  <c r="D397" i="15"/>
  <c r="D385" i="15"/>
  <c r="D355" i="15"/>
  <c r="D354" i="15"/>
  <c r="E421" i="15" l="1"/>
  <c r="E425" i="15"/>
  <c r="E356" i="15"/>
  <c r="E367" i="15"/>
  <c r="D367" i="15"/>
  <c r="E359" i="15" l="1"/>
  <c r="K349" i="16"/>
  <c r="L371" i="16"/>
  <c r="M371" i="16"/>
  <c r="N371" i="16"/>
  <c r="J326" i="16"/>
  <c r="E322" i="15"/>
  <c r="D322" i="15"/>
  <c r="E321" i="15"/>
  <c r="D321" i="15"/>
  <c r="D320" i="15" s="1"/>
  <c r="E335" i="15"/>
  <c r="D335" i="15"/>
  <c r="E338" i="15"/>
  <c r="D338" i="15"/>
  <c r="E332" i="15"/>
  <c r="D332" i="15"/>
  <c r="E329" i="15"/>
  <c r="D329" i="15"/>
  <c r="E326" i="15"/>
  <c r="D326" i="15"/>
  <c r="E323" i="15"/>
  <c r="D323" i="15"/>
  <c r="E320" i="15" l="1"/>
  <c r="D271" i="15"/>
  <c r="E271" i="15"/>
  <c r="E316" i="15"/>
  <c r="D316" i="15"/>
  <c r="E314" i="15"/>
  <c r="D314" i="15"/>
  <c r="E305" i="15"/>
  <c r="D305" i="15"/>
  <c r="E302" i="15"/>
  <c r="D302" i="15"/>
  <c r="D301" i="15" s="1"/>
  <c r="E301" i="15" l="1"/>
  <c r="E292" i="15"/>
  <c r="D292" i="15"/>
  <c r="D290" i="15" s="1"/>
  <c r="E287" i="15"/>
  <c r="E286" i="15" s="1"/>
  <c r="D287" i="15"/>
  <c r="D286" i="15" l="1"/>
  <c r="E252" i="15"/>
  <c r="E247" i="15" s="1"/>
  <c r="E242" i="15" s="1"/>
  <c r="E160" i="15" s="1"/>
  <c r="E249" i="15"/>
  <c r="E244" i="15" s="1"/>
  <c r="E239" i="15" s="1"/>
  <c r="E157" i="15" s="1"/>
  <c r="E250" i="15"/>
  <c r="E245" i="15" s="1"/>
  <c r="E240" i="15" s="1"/>
  <c r="E251" i="15"/>
  <c r="E246" i="15" s="1"/>
  <c r="E241" i="15" s="1"/>
  <c r="E54" i="15"/>
  <c r="E11" i="15"/>
  <c r="D51" i="15"/>
  <c r="K168" i="16" l="1"/>
  <c r="J168" i="16"/>
  <c r="O168" i="16" s="1"/>
  <c r="K184" i="16"/>
  <c r="K169" i="16"/>
  <c r="J169" i="16"/>
  <c r="J170" i="16"/>
  <c r="P126" i="16"/>
  <c r="O126" i="16"/>
  <c r="O123" i="16"/>
  <c r="K122" i="16"/>
  <c r="P123" i="16"/>
  <c r="P118" i="16"/>
  <c r="O118" i="16"/>
  <c r="O115" i="16"/>
  <c r="P115" i="16"/>
  <c r="O106" i="16"/>
  <c r="P106" i="16"/>
  <c r="P103" i="16"/>
  <c r="O103" i="16"/>
  <c r="P99" i="16"/>
  <c r="O99" i="16"/>
  <c r="P94" i="16"/>
  <c r="O94" i="16"/>
  <c r="P92" i="16"/>
  <c r="O92" i="16"/>
  <c r="P90" i="16"/>
  <c r="O90" i="16"/>
  <c r="P86" i="16"/>
  <c r="O86" i="16"/>
  <c r="P72" i="16"/>
  <c r="O72" i="16"/>
  <c r="P49" i="16"/>
  <c r="O49" i="16"/>
  <c r="P46" i="16"/>
  <c r="O46" i="16"/>
  <c r="O37" i="16"/>
  <c r="P37" i="16"/>
  <c r="P33" i="16"/>
  <c r="O33" i="16"/>
  <c r="P31" i="16"/>
  <c r="O31" i="16"/>
  <c r="P29" i="16"/>
  <c r="O29" i="16"/>
  <c r="P27" i="16"/>
  <c r="O27" i="16"/>
  <c r="P18" i="16"/>
  <c r="O18" i="16"/>
  <c r="P168" i="16" l="1"/>
  <c r="E711" i="15"/>
  <c r="D711" i="15"/>
  <c r="E702" i="15"/>
  <c r="D702" i="15"/>
  <c r="I649" i="16" l="1"/>
  <c r="J681" i="16"/>
  <c r="K681" i="16"/>
  <c r="I681" i="16"/>
  <c r="J609" i="16"/>
  <c r="K610" i="16"/>
  <c r="K609" i="16" s="1"/>
  <c r="J622" i="16"/>
  <c r="I635" i="16"/>
  <c r="J635" i="16"/>
  <c r="K604" i="16" l="1"/>
  <c r="I622" i="16"/>
  <c r="J604" i="16"/>
  <c r="I609" i="16"/>
  <c r="I604" i="16" s="1"/>
  <c r="I626" i="16" l="1"/>
  <c r="J559" i="16"/>
  <c r="K559" i="16"/>
  <c r="L559" i="16"/>
  <c r="M559" i="16"/>
  <c r="N559" i="16"/>
  <c r="I559" i="16"/>
  <c r="J563" i="16"/>
  <c r="K563" i="16"/>
  <c r="I563" i="16"/>
  <c r="I518" i="16"/>
  <c r="J518" i="16"/>
  <c r="J505" i="16" s="1"/>
  <c r="J515" i="16"/>
  <c r="J477" i="16"/>
  <c r="J476" i="16" s="1"/>
  <c r="K477" i="16"/>
  <c r="I477" i="16"/>
  <c r="K448" i="16"/>
  <c r="J464" i="16"/>
  <c r="J454" i="16"/>
  <c r="J453" i="16" s="1"/>
  <c r="K454" i="16"/>
  <c r="K453" i="16" s="1"/>
  <c r="I454" i="16"/>
  <c r="I453" i="16" s="1"/>
  <c r="I448" i="16"/>
  <c r="J425" i="16"/>
  <c r="I416" i="16"/>
  <c r="I295" i="16"/>
  <c r="J301" i="16"/>
  <c r="J292" i="16" s="1"/>
  <c r="K301" i="16"/>
  <c r="K292" i="16" s="1"/>
  <c r="L301" i="16"/>
  <c r="M301" i="16"/>
  <c r="N301" i="16"/>
  <c r="I301" i="16"/>
  <c r="I292" i="16" s="1"/>
  <c r="J304" i="16"/>
  <c r="K304" i="16"/>
  <c r="I304" i="16"/>
  <c r="J295" i="16"/>
  <c r="K295" i="16"/>
  <c r="K322" i="16"/>
  <c r="J358" i="16"/>
  <c r="I358" i="16"/>
  <c r="I319" i="16"/>
  <c r="J382" i="16"/>
  <c r="K382" i="16"/>
  <c r="I382" i="16"/>
  <c r="J349" i="16"/>
  <c r="I349" i="16"/>
  <c r="J333" i="16"/>
  <c r="K333" i="16"/>
  <c r="I333" i="16"/>
  <c r="J331" i="16"/>
  <c r="K331" i="16"/>
  <c r="I331" i="16"/>
  <c r="L286" i="16"/>
  <c r="M286" i="16"/>
  <c r="N286" i="16"/>
  <c r="I215" i="16"/>
  <c r="K273" i="16"/>
  <c r="K272" i="16" s="1"/>
  <c r="K271" i="16" s="1"/>
  <c r="L272" i="16"/>
  <c r="M272" i="16"/>
  <c r="N272" i="16"/>
  <c r="J273" i="16"/>
  <c r="J272" i="16" s="1"/>
  <c r="J271" i="16" s="1"/>
  <c r="I273" i="16"/>
  <c r="I272" i="16" s="1"/>
  <c r="I271" i="16" s="1"/>
  <c r="K265" i="16"/>
  <c r="J265" i="16"/>
  <c r="J264" i="16"/>
  <c r="K264" i="16"/>
  <c r="J263" i="16"/>
  <c r="K263" i="16"/>
  <c r="I263" i="16"/>
  <c r="I264" i="16"/>
  <c r="I265" i="16"/>
  <c r="I249" i="16"/>
  <c r="J226" i="16"/>
  <c r="K226" i="16"/>
  <c r="I226" i="16"/>
  <c r="K259" i="16" l="1"/>
  <c r="J259" i="16"/>
  <c r="I259" i="16"/>
  <c r="K208" i="16"/>
  <c r="J208" i="16"/>
  <c r="I208" i="16"/>
  <c r="K198" i="16"/>
  <c r="J198" i="16"/>
  <c r="I198" i="16"/>
  <c r="K195" i="16"/>
  <c r="J195" i="16"/>
  <c r="I195" i="16"/>
  <c r="K192" i="16"/>
  <c r="J192" i="16"/>
  <c r="I192" i="16"/>
  <c r="K190" i="16"/>
  <c r="J190" i="16"/>
  <c r="I190" i="16"/>
  <c r="J184" i="16"/>
  <c r="I184" i="16"/>
  <c r="K170" i="16"/>
  <c r="I170" i="16"/>
  <c r="I169" i="16"/>
  <c r="I168" i="16"/>
  <c r="K160" i="16"/>
  <c r="J160" i="16"/>
  <c r="I160" i="16"/>
  <c r="K153" i="16"/>
  <c r="J153" i="16"/>
  <c r="I153" i="16"/>
  <c r="K150" i="16"/>
  <c r="J150" i="16"/>
  <c r="I150" i="16"/>
  <c r="J138" i="16"/>
  <c r="J137" i="16" s="1"/>
  <c r="K137" i="16"/>
  <c r="I137" i="16"/>
  <c r="K135" i="16"/>
  <c r="J135" i="16"/>
  <c r="I135" i="16"/>
  <c r="K132" i="16"/>
  <c r="J132" i="16"/>
  <c r="I132" i="16"/>
  <c r="K130" i="16"/>
  <c r="J130" i="16"/>
  <c r="I130" i="16"/>
  <c r="J122" i="16"/>
  <c r="I122" i="16"/>
  <c r="K88" i="16"/>
  <c r="J88" i="16"/>
  <c r="I88" i="16"/>
  <c r="K67" i="16"/>
  <c r="J67" i="16"/>
  <c r="I67" i="16"/>
  <c r="K66" i="16"/>
  <c r="K12" i="16" s="1"/>
  <c r="J66" i="16"/>
  <c r="J12" i="16" s="1"/>
  <c r="I66" i="16"/>
  <c r="I12" i="16" s="1"/>
  <c r="K65" i="16"/>
  <c r="I65" i="16"/>
  <c r="K64" i="16"/>
  <c r="J64" i="16"/>
  <c r="I64" i="16"/>
  <c r="K63" i="16"/>
  <c r="J63" i="16"/>
  <c r="I63" i="16"/>
  <c r="K58" i="16"/>
  <c r="J58" i="16"/>
  <c r="I58" i="16"/>
  <c r="K56" i="16"/>
  <c r="J56" i="16"/>
  <c r="I56" i="16"/>
  <c r="K54" i="16"/>
  <c r="J54" i="16"/>
  <c r="I54" i="16"/>
  <c r="K26" i="16"/>
  <c r="J26" i="16"/>
  <c r="I26" i="16"/>
  <c r="K17" i="16"/>
  <c r="J17" i="16"/>
  <c r="I17" i="16"/>
  <c r="K16" i="16"/>
  <c r="J16" i="16"/>
  <c r="I16" i="16"/>
  <c r="K15" i="16"/>
  <c r="J15" i="16"/>
  <c r="I15" i="16"/>
  <c r="K14" i="16"/>
  <c r="J14" i="16"/>
  <c r="I14" i="16"/>
  <c r="J215" i="16"/>
  <c r="K215" i="16"/>
  <c r="K9" i="16" l="1"/>
  <c r="K62" i="16"/>
  <c r="J167" i="16"/>
  <c r="I197" i="16"/>
  <c r="I11" i="16" s="1"/>
  <c r="K167" i="16"/>
  <c r="J10" i="16"/>
  <c r="J197" i="16"/>
  <c r="K197" i="16"/>
  <c r="K11" i="16" s="1"/>
  <c r="K10" i="16"/>
  <c r="I167" i="16"/>
  <c r="K13" i="16"/>
  <c r="I10" i="16"/>
  <c r="I13" i="16"/>
  <c r="I62" i="16"/>
  <c r="J13" i="16"/>
  <c r="I9" i="16"/>
  <c r="J9" i="16"/>
  <c r="J65" i="16"/>
  <c r="J11" i="16" l="1"/>
  <c r="J8" i="16" s="1"/>
  <c r="K8" i="16"/>
  <c r="I8" i="16"/>
  <c r="J62" i="16"/>
  <c r="E834" i="15" l="1"/>
  <c r="D439" i="15"/>
  <c r="E512" i="15"/>
  <c r="D512" i="15"/>
  <c r="D513" i="15"/>
  <c r="E438" i="15"/>
  <c r="D438" i="15"/>
  <c r="E439" i="15"/>
  <c r="E437" i="15"/>
  <c r="D437" i="15"/>
  <c r="E456" i="15"/>
  <c r="D456" i="15"/>
  <c r="E386" i="15"/>
  <c r="E385" i="15" s="1"/>
  <c r="D54" i="15"/>
  <c r="D11" i="15" s="1"/>
  <c r="E888" i="15"/>
  <c r="D888" i="15"/>
  <c r="E889" i="15"/>
  <c r="D889" i="15"/>
  <c r="D873" i="15"/>
  <c r="E884" i="15"/>
  <c r="D884" i="15"/>
  <c r="E881" i="15"/>
  <c r="E675" i="15"/>
  <c r="E671" i="15" s="1"/>
  <c r="D683" i="15"/>
  <c r="E684" i="15"/>
  <c r="D684" i="15"/>
  <c r="E685" i="15"/>
  <c r="D685" i="15"/>
  <c r="D675" i="15"/>
  <c r="E676" i="15"/>
  <c r="D676" i="15"/>
  <c r="E677" i="15"/>
  <c r="D677" i="15"/>
  <c r="D874" i="15" l="1"/>
  <c r="E873" i="15"/>
  <c r="E871" i="15" s="1"/>
  <c r="E887" i="15"/>
  <c r="E673" i="15"/>
  <c r="D887" i="15"/>
  <c r="E875" i="15"/>
  <c r="D673" i="15"/>
  <c r="E672" i="15"/>
  <c r="E674" i="15"/>
  <c r="D570" i="15" l="1"/>
  <c r="D615" i="15"/>
  <c r="E621" i="15"/>
  <c r="D621" i="15"/>
  <c r="D622" i="15"/>
  <c r="D623" i="15"/>
  <c r="E578" i="15"/>
  <c r="D578" i="15"/>
  <c r="D599" i="15"/>
  <c r="D596" i="15" s="1"/>
  <c r="E592" i="15"/>
  <c r="D592" i="15"/>
  <c r="D588" i="15"/>
  <c r="E588" i="15"/>
  <c r="D583" i="15"/>
  <c r="E583" i="15"/>
  <c r="D928" i="15"/>
  <c r="E576" i="15" l="1"/>
  <c r="D855" i="15" l="1"/>
  <c r="D851" i="15" l="1"/>
  <c r="D847" i="15" l="1"/>
  <c r="E858" i="15"/>
  <c r="D858" i="15"/>
  <c r="D861" i="15"/>
  <c r="D846" i="15" l="1"/>
  <c r="D830" i="15" s="1"/>
  <c r="E846" i="15"/>
  <c r="E833" i="15" s="1"/>
  <c r="E830" i="15" s="1"/>
  <c r="E776" i="15" l="1"/>
  <c r="D776" i="15"/>
  <c r="E781" i="15"/>
  <c r="E770" i="15" s="1"/>
  <c r="D781" i="15"/>
  <c r="E782" i="15"/>
  <c r="E771" i="15" s="1"/>
  <c r="D782" i="15"/>
  <c r="D771" i="15" s="1"/>
  <c r="E783" i="15"/>
  <c r="D783" i="15"/>
  <c r="E796" i="15"/>
  <c r="D796" i="15"/>
  <c r="E792" i="15"/>
  <c r="D792" i="15"/>
  <c r="E788" i="15"/>
  <c r="D788" i="15"/>
  <c r="D780" i="15" l="1"/>
  <c r="E780" i="15"/>
  <c r="D770" i="15"/>
  <c r="E784" i="15"/>
  <c r="D784" i="15"/>
  <c r="D406" i="15" l="1"/>
  <c r="E405" i="15"/>
  <c r="D405" i="15"/>
  <c r="E422" i="15"/>
  <c r="D386" i="15"/>
  <c r="D357" i="15"/>
  <c r="E357" i="15"/>
  <c r="E364" i="15"/>
  <c r="E355" i="15" s="1"/>
  <c r="D364" i="15"/>
  <c r="E273" i="15" l="1"/>
  <c r="D273" i="15"/>
  <c r="D284" i="15"/>
  <c r="E280" i="15" l="1"/>
  <c r="E279" i="15" s="1"/>
  <c r="E272" i="15" s="1"/>
  <c r="D280" i="15"/>
  <c r="D279" i="15" s="1"/>
  <c r="D277" i="15" s="1"/>
  <c r="D182" i="15"/>
  <c r="E243" i="15"/>
  <c r="E248" i="15"/>
  <c r="E253" i="15"/>
  <c r="D249" i="15"/>
  <c r="D244" i="15" s="1"/>
  <c r="D250" i="15"/>
  <c r="D245" i="15" s="1"/>
  <c r="D240" i="15" s="1"/>
  <c r="D251" i="15"/>
  <c r="D246" i="15" s="1"/>
  <c r="D241" i="15" s="1"/>
  <c r="D252" i="15"/>
  <c r="D247" i="15" s="1"/>
  <c r="D242" i="15" s="1"/>
  <c r="D160" i="15" s="1"/>
  <c r="D253" i="15"/>
  <c r="E258" i="15"/>
  <c r="D258" i="15"/>
  <c r="E263" i="15"/>
  <c r="D263" i="15"/>
  <c r="E223" i="15"/>
  <c r="E228" i="15"/>
  <c r="D229" i="15"/>
  <c r="D224" i="15" s="1"/>
  <c r="D230" i="15"/>
  <c r="D225" i="15" s="1"/>
  <c r="D231" i="15"/>
  <c r="D226" i="15" s="1"/>
  <c r="E232" i="15"/>
  <c r="D232" i="15"/>
  <c r="E182" i="15"/>
  <c r="E164" i="15"/>
  <c r="D164" i="15"/>
  <c r="I536" i="16"/>
  <c r="I530" i="16"/>
  <c r="J530" i="16"/>
  <c r="I544" i="16"/>
  <c r="D124" i="15"/>
  <c r="E115" i="15"/>
  <c r="D115" i="15"/>
  <c r="E114" i="15"/>
  <c r="E113" i="15"/>
  <c r="E112" i="15"/>
  <c r="E111" i="15"/>
  <c r="E110" i="15"/>
  <c r="E109" i="15"/>
  <c r="D108" i="15"/>
  <c r="D243" i="15" l="1"/>
  <c r="D239" i="15"/>
  <c r="D238" i="15" s="1"/>
  <c r="E51" i="15"/>
  <c r="E238" i="15"/>
  <c r="D223" i="15"/>
  <c r="D228" i="15"/>
  <c r="D248" i="15"/>
  <c r="I529" i="16"/>
  <c r="I547" i="16" s="1"/>
  <c r="E108" i="15"/>
  <c r="D157" i="15" l="1"/>
  <c r="E97" i="15"/>
  <c r="D97" i="15"/>
  <c r="E95" i="15"/>
  <c r="D95" i="15"/>
  <c r="D53" i="15" s="1"/>
  <c r="E69" i="15"/>
  <c r="D69" i="15"/>
  <c r="E55" i="15"/>
  <c r="D55" i="15"/>
  <c r="E53" i="15" l="1"/>
  <c r="E391" i="15" l="1"/>
  <c r="E348" i="15" s="1"/>
  <c r="E344" i="15" s="1"/>
  <c r="D391" i="15"/>
  <c r="I398" i="16" l="1"/>
  <c r="I425" i="16"/>
  <c r="I372" i="16"/>
  <c r="I373" i="16"/>
  <c r="I322" i="16"/>
  <c r="E147" i="15" l="1"/>
  <c r="E123" i="15"/>
  <c r="D123" i="15"/>
  <c r="D121" i="15" s="1"/>
  <c r="E124" i="15"/>
  <c r="E959" i="15" l="1"/>
  <c r="D959" i="15"/>
  <c r="E958" i="15"/>
  <c r="E955" i="15" s="1"/>
  <c r="D958" i="15"/>
  <c r="D955" i="15" s="1"/>
  <c r="E944" i="15"/>
  <c r="D944" i="15"/>
  <c r="E940" i="15"/>
  <c r="D940" i="15"/>
  <c r="E939" i="15"/>
  <c r="E936" i="15" s="1"/>
  <c r="D939" i="15"/>
  <c r="D936" i="15" s="1"/>
  <c r="E932" i="15"/>
  <c r="D932" i="15"/>
  <c r="E928" i="15"/>
  <c r="E920" i="15"/>
  <c r="D920" i="15"/>
  <c r="E916" i="15"/>
  <c r="D916" i="15"/>
  <c r="E912" i="15"/>
  <c r="D912" i="15"/>
  <c r="E908" i="15"/>
  <c r="D908" i="15"/>
  <c r="E904" i="15"/>
  <c r="D904" i="15"/>
  <c r="E903" i="15"/>
  <c r="E900" i="15" s="1"/>
  <c r="D900" i="15"/>
  <c r="E898" i="15"/>
  <c r="D898" i="15"/>
  <c r="E897" i="15"/>
  <c r="D897" i="15"/>
  <c r="J489" i="16"/>
  <c r="J487" i="16"/>
  <c r="E826" i="15"/>
  <c r="E825" i="15" s="1"/>
  <c r="E822" i="15" s="1"/>
  <c r="D825" i="15"/>
  <c r="D822" i="15" s="1"/>
  <c r="E816" i="15"/>
  <c r="E815" i="15" s="1"/>
  <c r="D816" i="15"/>
  <c r="D815" i="15" s="1"/>
  <c r="E807" i="15"/>
  <c r="D807" i="15"/>
  <c r="D809" i="15"/>
  <c r="E809" i="15"/>
  <c r="E773" i="15"/>
  <c r="E772" i="15" s="1"/>
  <c r="E769" i="15" s="1"/>
  <c r="D773" i="15"/>
  <c r="D772" i="15" s="1"/>
  <c r="D769" i="15" s="1"/>
  <c r="E762" i="15"/>
  <c r="D762" i="15"/>
  <c r="E758" i="15"/>
  <c r="D758" i="15"/>
  <c r="E755" i="15"/>
  <c r="E754" i="15"/>
  <c r="D754" i="15"/>
  <c r="E753" i="15"/>
  <c r="E750" i="15" s="1"/>
  <c r="D753" i="15"/>
  <c r="D750" i="15" s="1"/>
  <c r="E745" i="15"/>
  <c r="E744" i="15" s="1"/>
  <c r="D745" i="15"/>
  <c r="D744" i="15" s="1"/>
  <c r="E739" i="15"/>
  <c r="E738" i="15" s="1"/>
  <c r="D739" i="15"/>
  <c r="D738" i="15" s="1"/>
  <c r="E733" i="15"/>
  <c r="E728" i="15" s="1"/>
  <c r="D733" i="15"/>
  <c r="D728" i="15" s="1"/>
  <c r="E732" i="15"/>
  <c r="D732" i="15"/>
  <c r="E730" i="15"/>
  <c r="D730" i="15"/>
  <c r="D896" i="15" l="1"/>
  <c r="E727" i="15"/>
  <c r="E682" i="15"/>
  <c r="E954" i="15"/>
  <c r="E951" i="15" s="1"/>
  <c r="D871" i="15"/>
  <c r="D671" i="15"/>
  <c r="D954" i="15"/>
  <c r="D951" i="15" s="1"/>
  <c r="D806" i="15"/>
  <c r="D803" i="15" s="1"/>
  <c r="E806" i="15"/>
  <c r="E803" i="15" s="1"/>
  <c r="D727" i="15"/>
  <c r="E725" i="15"/>
  <c r="D725" i="15"/>
  <c r="D731" i="15"/>
  <c r="D729" i="15" s="1"/>
  <c r="E731" i="15"/>
  <c r="E726" i="15" s="1"/>
  <c r="D726" i="15" l="1"/>
  <c r="D723" i="15" s="1"/>
  <c r="E723" i="15"/>
  <c r="E729" i="15"/>
  <c r="D635" i="15" l="1"/>
  <c r="E570" i="15"/>
  <c r="E574" i="15"/>
  <c r="D574" i="15"/>
  <c r="D569" i="15" s="1"/>
  <c r="E584" i="15"/>
  <c r="D566" i="15" l="1"/>
  <c r="D568" i="15"/>
  <c r="E580" i="15"/>
  <c r="D576" i="15"/>
  <c r="D674" i="15"/>
  <c r="E569" i="15"/>
  <c r="E568" i="15" l="1"/>
  <c r="E566" i="15"/>
  <c r="E611" i="15"/>
  <c r="E608" i="15" s="1"/>
  <c r="D611" i="15"/>
  <c r="E612" i="15"/>
  <c r="D612" i="15"/>
  <c r="D628" i="15" l="1"/>
  <c r="D624" i="15"/>
  <c r="I489" i="16"/>
  <c r="I460" i="16" l="1"/>
  <c r="J469" i="16"/>
  <c r="K469" i="16"/>
  <c r="I469" i="16"/>
  <c r="E647" i="15" l="1"/>
  <c r="E643" i="15" s="1"/>
  <c r="E640" i="15" s="1"/>
  <c r="D647" i="15"/>
  <c r="D643" i="15" s="1"/>
  <c r="E660" i="15"/>
  <c r="D660" i="15"/>
  <c r="E656" i="15"/>
  <c r="D656" i="15"/>
  <c r="E652" i="15"/>
  <c r="D652" i="15"/>
  <c r="E648" i="15"/>
  <c r="D648" i="15"/>
  <c r="E644" i="15" l="1"/>
  <c r="D644" i="15"/>
  <c r="D640" i="15"/>
  <c r="D632" i="15" l="1"/>
  <c r="D620" i="15"/>
  <c r="E616" i="15"/>
  <c r="D616" i="15"/>
  <c r="D608" i="15"/>
  <c r="E604" i="15"/>
  <c r="D604" i="15"/>
  <c r="E603" i="15"/>
  <c r="D603" i="15"/>
  <c r="E602" i="15"/>
  <c r="E565" i="15" s="1"/>
  <c r="D602" i="15"/>
  <c r="D565" i="15" s="1"/>
  <c r="E601" i="15"/>
  <c r="E564" i="15" s="1"/>
  <c r="E563" i="15" s="1"/>
  <c r="D601" i="15"/>
  <c r="D564" i="15" s="1"/>
  <c r="D580" i="15"/>
  <c r="D563" i="15" l="1"/>
  <c r="E632" i="15"/>
  <c r="D600" i="15"/>
  <c r="E600" i="15"/>
  <c r="D359" i="15" l="1"/>
  <c r="E406" i="15" l="1"/>
  <c r="D163" i="15"/>
  <c r="E166" i="15"/>
  <c r="I243" i="16"/>
  <c r="J648" i="16" l="1"/>
  <c r="K648" i="16"/>
  <c r="I648" i="16"/>
  <c r="K632" i="16"/>
  <c r="J632" i="16"/>
  <c r="K635" i="16"/>
  <c r="I632" i="16"/>
  <c r="K629" i="16"/>
  <c r="I629" i="16"/>
  <c r="K626" i="16"/>
  <c r="K621" i="16" s="1"/>
  <c r="J626" i="16"/>
  <c r="J621" i="16" s="1"/>
  <c r="J603" i="16" s="1"/>
  <c r="J596" i="16"/>
  <c r="J595" i="16" s="1"/>
  <c r="J598" i="16" s="1"/>
  <c r="K596" i="16"/>
  <c r="K595" i="16" s="1"/>
  <c r="K598" i="16" s="1"/>
  <c r="I596" i="16"/>
  <c r="I595" i="16" s="1"/>
  <c r="I598" i="16" s="1"/>
  <c r="I587" i="16"/>
  <c r="I586" i="16" s="1"/>
  <c r="J578" i="16"/>
  <c r="J581" i="16" s="1"/>
  <c r="K578" i="16"/>
  <c r="K581" i="16" s="1"/>
  <c r="I578" i="16"/>
  <c r="I581" i="16" s="1"/>
  <c r="K576" i="16"/>
  <c r="J576" i="16"/>
  <c r="I576" i="16"/>
  <c r="J556" i="16"/>
  <c r="J555" i="16" s="1"/>
  <c r="K544" i="16"/>
  <c r="J544" i="16"/>
  <c r="K536" i="16"/>
  <c r="J536" i="16"/>
  <c r="K530" i="16"/>
  <c r="I513" i="16"/>
  <c r="I505" i="16" s="1"/>
  <c r="I515" i="16"/>
  <c r="I512" i="16" s="1"/>
  <c r="I492" i="16"/>
  <c r="J492" i="16"/>
  <c r="J486" i="16" s="1"/>
  <c r="K492" i="16"/>
  <c r="K489" i="16"/>
  <c r="K487" i="16"/>
  <c r="I487" i="16"/>
  <c r="J475" i="16"/>
  <c r="K476" i="16"/>
  <c r="K475" i="16" s="1"/>
  <c r="I476" i="16"/>
  <c r="I475" i="16" s="1"/>
  <c r="J467" i="16"/>
  <c r="J466" i="16" s="1"/>
  <c r="I621" i="16" l="1"/>
  <c r="I603" i="16" s="1"/>
  <c r="I643" i="16" s="1"/>
  <c r="J575" i="16"/>
  <c r="I486" i="16"/>
  <c r="K575" i="16"/>
  <c r="K603" i="16"/>
  <c r="I575" i="16"/>
  <c r="K529" i="16"/>
  <c r="K547" i="16" s="1"/>
  <c r="J529" i="16"/>
  <c r="J547" i="16" s="1"/>
  <c r="K486" i="16"/>
  <c r="K467" i="16"/>
  <c r="K466" i="16" s="1"/>
  <c r="I466" i="16"/>
  <c r="J463" i="16"/>
  <c r="K464" i="16"/>
  <c r="K463" i="16" s="1"/>
  <c r="I464" i="16"/>
  <c r="I463" i="16" s="1"/>
  <c r="J460" i="16"/>
  <c r="J459" i="16" s="1"/>
  <c r="K460" i="16"/>
  <c r="K459" i="16" s="1"/>
  <c r="I459" i="16"/>
  <c r="J451" i="16"/>
  <c r="K451" i="16"/>
  <c r="K447" i="16" s="1"/>
  <c r="I451" i="16"/>
  <c r="I447" i="16" s="1"/>
  <c r="J448" i="16"/>
  <c r="J433" i="16"/>
  <c r="K433" i="16"/>
  <c r="I433" i="16"/>
  <c r="I446" i="16" l="1"/>
  <c r="K446" i="16"/>
  <c r="J447" i="16"/>
  <c r="J446" i="16" s="1"/>
  <c r="K643" i="16"/>
  <c r="J643" i="16"/>
  <c r="I428" i="16"/>
  <c r="J424" i="16"/>
  <c r="K425" i="16"/>
  <c r="I414" i="16"/>
  <c r="J401" i="16"/>
  <c r="K401" i="16"/>
  <c r="I401" i="16"/>
  <c r="J398" i="16"/>
  <c r="K398" i="16"/>
  <c r="J394" i="16" l="1"/>
  <c r="I424" i="16"/>
  <c r="J410" i="16"/>
  <c r="K424" i="16"/>
  <c r="I410" i="16"/>
  <c r="J393" i="16" l="1"/>
  <c r="K394" i="16"/>
  <c r="K393" i="16" s="1"/>
  <c r="I395" i="16"/>
  <c r="I394" i="16" s="1"/>
  <c r="I393" i="16" s="1"/>
  <c r="L319" i="16" l="1"/>
  <c r="M319" i="16"/>
  <c r="N319" i="16"/>
  <c r="J385" i="16"/>
  <c r="J381" i="16" s="1"/>
  <c r="K385" i="16"/>
  <c r="K381" i="16" s="1"/>
  <c r="I385" i="16"/>
  <c r="I381" i="16" s="1"/>
  <c r="J373" i="16"/>
  <c r="J372" i="16" s="1"/>
  <c r="K373" i="16"/>
  <c r="K372" i="16" s="1"/>
  <c r="K371" i="16" l="1"/>
  <c r="I371" i="16"/>
  <c r="J371" i="16"/>
  <c r="K358" i="16"/>
  <c r="J364" i="16" l="1"/>
  <c r="K364" i="16"/>
  <c r="I364" i="16"/>
  <c r="I357" i="16" s="1"/>
  <c r="I321" i="16" s="1"/>
  <c r="J339" i="16"/>
  <c r="J338" i="16" s="1"/>
  <c r="K339" i="16"/>
  <c r="K338" i="16" s="1"/>
  <c r="I339" i="16"/>
  <c r="I338" i="16" s="1"/>
  <c r="J344" i="16"/>
  <c r="K344" i="16"/>
  <c r="I344" i="16"/>
  <c r="I330" i="16"/>
  <c r="J328" i="16"/>
  <c r="J325" i="16" s="1"/>
  <c r="K328" i="16"/>
  <c r="I328" i="16"/>
  <c r="K326" i="16"/>
  <c r="I326" i="16"/>
  <c r="K325" i="16" l="1"/>
  <c r="K320" i="16"/>
  <c r="I325" i="16"/>
  <c r="I320" i="16"/>
  <c r="J357" i="16"/>
  <c r="J321" i="16" s="1"/>
  <c r="K357" i="16"/>
  <c r="K321" i="16" s="1"/>
  <c r="J322" i="16"/>
  <c r="J320" i="16" s="1"/>
  <c r="J308" i="16"/>
  <c r="J302" i="16" s="1"/>
  <c r="J294" i="16" s="1"/>
  <c r="K308" i="16"/>
  <c r="K302" i="16" s="1"/>
  <c r="K294" i="16" s="1"/>
  <c r="K291" i="16" s="1"/>
  <c r="I308" i="16"/>
  <c r="I302" i="16" s="1"/>
  <c r="I294" i="16" s="1"/>
  <c r="K269" i="16"/>
  <c r="J269" i="16"/>
  <c r="I269" i="16"/>
  <c r="K260" i="16"/>
  <c r="J260" i="16"/>
  <c r="I260" i="16"/>
  <c r="J249" i="16"/>
  <c r="K249" i="16"/>
  <c r="J247" i="16"/>
  <c r="K247" i="16"/>
  <c r="I247" i="16"/>
  <c r="J243" i="16"/>
  <c r="K243" i="16"/>
  <c r="J239" i="16"/>
  <c r="K239" i="16"/>
  <c r="I239" i="16"/>
  <c r="J286" i="16" l="1"/>
  <c r="I286" i="16"/>
  <c r="K286" i="16"/>
  <c r="I317" i="16"/>
  <c r="I291" i="16"/>
  <c r="J214" i="16"/>
  <c r="K214" i="16"/>
  <c r="I214" i="16"/>
  <c r="D362" i="15"/>
  <c r="D372" i="15"/>
  <c r="D346" i="15" s="1"/>
  <c r="D373" i="15"/>
  <c r="D347" i="15" s="1"/>
  <c r="D374" i="15"/>
  <c r="D376" i="15"/>
  <c r="D371" i="15" s="1"/>
  <c r="D380" i="15"/>
  <c r="J300" i="16" l="1"/>
  <c r="J291" i="16"/>
  <c r="D348" i="15"/>
  <c r="D370" i="15"/>
  <c r="D390" i="15"/>
  <c r="D389" i="15" s="1"/>
  <c r="I300" i="16"/>
  <c r="K300" i="16"/>
  <c r="D375" i="15"/>
  <c r="E533" i="15"/>
  <c r="D533" i="15"/>
  <c r="D537" i="15"/>
  <c r="D678" i="15" l="1"/>
  <c r="E284" i="15" l="1"/>
  <c r="J509" i="16" l="1"/>
  <c r="L174" i="16" l="1"/>
  <c r="L169" i="16" s="1"/>
  <c r="M174" i="16"/>
  <c r="M169" i="16" s="1"/>
  <c r="N174" i="16"/>
  <c r="N169" i="16" s="1"/>
  <c r="D88" i="15" l="1"/>
  <c r="E13" i="15"/>
  <c r="E8" i="15" s="1"/>
  <c r="D13" i="15"/>
  <c r="D8" i="15" s="1"/>
  <c r="K587" i="16"/>
  <c r="K586" i="16" s="1"/>
  <c r="J587" i="16"/>
  <c r="J586" i="16" s="1"/>
  <c r="E374" i="15" l="1"/>
  <c r="E373" i="15"/>
  <c r="E372" i="15"/>
  <c r="E379" i="15"/>
  <c r="E378" i="15"/>
  <c r="E377" i="15"/>
  <c r="E376" i="15"/>
  <c r="E371" i="15" s="1"/>
  <c r="E354" i="15"/>
  <c r="E349" i="15"/>
  <c r="D349" i="15"/>
  <c r="E370" i="15" l="1"/>
  <c r="E375" i="15"/>
  <c r="E290" i="15"/>
  <c r="D682" i="15" l="1"/>
  <c r="D686" i="15"/>
  <c r="D690" i="15"/>
  <c r="D694" i="15"/>
  <c r="D698" i="15"/>
  <c r="D672" i="15" l="1"/>
  <c r="D670" i="15" l="1"/>
  <c r="E452" i="15"/>
  <c r="D452" i="15"/>
  <c r="L343" i="16" l="1"/>
  <c r="M343" i="16"/>
  <c r="N343" i="16"/>
  <c r="E143" i="15" l="1"/>
  <c r="E448" i="15" l="1"/>
  <c r="D448" i="15"/>
  <c r="E444" i="15"/>
  <c r="D444" i="15"/>
  <c r="E440" i="15"/>
  <c r="D440" i="15"/>
  <c r="E542" i="15"/>
  <c r="D542" i="15"/>
  <c r="E543" i="15"/>
  <c r="D543" i="15"/>
  <c r="E544" i="15"/>
  <c r="D544" i="15"/>
  <c r="E545" i="15"/>
  <c r="D545" i="15"/>
  <c r="E549" i="15"/>
  <c r="D549" i="15"/>
  <c r="E553" i="15"/>
  <c r="D553" i="15"/>
  <c r="E557" i="15"/>
  <c r="D557" i="15"/>
  <c r="E436" i="15" l="1"/>
  <c r="D436" i="15"/>
  <c r="E541" i="15"/>
  <c r="D541" i="15"/>
  <c r="J511" i="16" l="1"/>
  <c r="I511" i="16"/>
  <c r="I510" i="16" s="1"/>
  <c r="K511" i="16"/>
  <c r="L629" i="16"/>
  <c r="M629" i="16"/>
  <c r="N629" i="16"/>
  <c r="E413" i="15"/>
  <c r="E397" i="15"/>
  <c r="E390" i="15" s="1"/>
  <c r="E389" i="15" s="1"/>
  <c r="E408" i="15" l="1"/>
  <c r="E690" i="15"/>
  <c r="E686" i="15"/>
  <c r="E670" i="15" l="1"/>
  <c r="E694" i="15"/>
  <c r="N62" i="16" l="1"/>
  <c r="N60" i="16" s="1"/>
  <c r="L64" i="16"/>
  <c r="M64" i="16"/>
  <c r="N64" i="16"/>
  <c r="D147" i="15" l="1"/>
  <c r="E16" i="15" l="1"/>
  <c r="E14" i="15"/>
  <c r="E15" i="15"/>
  <c r="D15" i="15"/>
  <c r="D14" i="15"/>
  <c r="D16" i="15"/>
  <c r="D272" i="15" l="1"/>
  <c r="E277" i="15" l="1"/>
  <c r="L612" i="16" l="1"/>
  <c r="M612" i="16"/>
  <c r="N612" i="16"/>
  <c r="E427" i="15"/>
  <c r="D427" i="15"/>
  <c r="D425" i="15"/>
  <c r="E380" i="15"/>
  <c r="E362" i="15"/>
  <c r="E407" i="15" l="1"/>
  <c r="E404" i="15" s="1"/>
  <c r="D344" i="15"/>
  <c r="K556" i="16"/>
  <c r="K555" i="16" s="1"/>
  <c r="I556" i="16"/>
  <c r="I555" i="16" s="1"/>
  <c r="E537" i="15"/>
  <c r="E529" i="15"/>
  <c r="D525" i="15"/>
  <c r="E525" i="15"/>
  <c r="E521" i="15"/>
  <c r="D521" i="15"/>
  <c r="E510" i="15"/>
  <c r="E506" i="15" s="1"/>
  <c r="D510" i="15"/>
  <c r="E511" i="15"/>
  <c r="E507" i="15" s="1"/>
  <c r="D511" i="15"/>
  <c r="D507" i="15" s="1"/>
  <c r="E508" i="15"/>
  <c r="D508" i="15"/>
  <c r="E517" i="15"/>
  <c r="D517" i="15"/>
  <c r="E513" i="15"/>
  <c r="E483" i="15"/>
  <c r="D483" i="15"/>
  <c r="E501" i="15"/>
  <c r="D501" i="15"/>
  <c r="E496" i="15"/>
  <c r="D496" i="15"/>
  <c r="E488" i="15"/>
  <c r="D488" i="15"/>
  <c r="D198" i="15"/>
  <c r="D162" i="15"/>
  <c r="E163" i="15"/>
  <c r="E463" i="15" l="1"/>
  <c r="E435" i="15" s="1"/>
  <c r="D506" i="15"/>
  <c r="D509" i="15"/>
  <c r="E509" i="15"/>
  <c r="D463" i="15"/>
  <c r="D435" i="15" s="1"/>
  <c r="D175" i="15"/>
  <c r="D221" i="15"/>
  <c r="D206" i="15"/>
  <c r="D202" i="15"/>
  <c r="E179" i="15"/>
  <c r="D179" i="15"/>
  <c r="E162" i="15"/>
  <c r="E161" i="15" s="1"/>
  <c r="D161" i="15"/>
  <c r="E236" i="15"/>
  <c r="D236" i="15"/>
  <c r="E221" i="15"/>
  <c r="E210" i="15"/>
  <c r="E158" i="15" s="1"/>
  <c r="D210" i="15"/>
  <c r="D158" i="15" s="1"/>
  <c r="E211" i="15"/>
  <c r="D211" i="15"/>
  <c r="E216" i="15"/>
  <c r="D216" i="15"/>
  <c r="E213" i="15"/>
  <c r="D213" i="15"/>
  <c r="E206" i="15"/>
  <c r="E202" i="15"/>
  <c r="E198" i="15"/>
  <c r="E187" i="15"/>
  <c r="D187" i="15"/>
  <c r="E175" i="15"/>
  <c r="E170" i="15"/>
  <c r="D170" i="15"/>
  <c r="E159" i="15" l="1"/>
  <c r="E156" i="15" s="1"/>
  <c r="D159" i="15"/>
  <c r="D156" i="15" s="1"/>
  <c r="D208" i="15"/>
  <c r="E208" i="15"/>
  <c r="D12" i="15" l="1"/>
  <c r="D24" i="15"/>
  <c r="E24" i="15"/>
  <c r="D42" i="15"/>
  <c r="E42" i="15"/>
  <c r="D44" i="15"/>
  <c r="E44" i="15"/>
  <c r="D46" i="15"/>
  <c r="E46" i="15"/>
  <c r="E88" i="15"/>
  <c r="D105" i="15"/>
  <c r="D52" i="15" s="1"/>
  <c r="D50" i="15" s="1"/>
  <c r="E105" i="15"/>
  <c r="E52" i="15" s="1"/>
  <c r="D136" i="15"/>
  <c r="E136" i="15"/>
  <c r="D141" i="15"/>
  <c r="D122" i="15" s="1"/>
  <c r="E141" i="15"/>
  <c r="D143" i="15"/>
  <c r="D151" i="15"/>
  <c r="D146" i="15" s="1"/>
  <c r="E151" i="15"/>
  <c r="E146" i="15" s="1"/>
  <c r="E698" i="15"/>
  <c r="D468" i="15"/>
  <c r="E468" i="15"/>
  <c r="D472" i="15"/>
  <c r="E472" i="15"/>
  <c r="D481" i="15"/>
  <c r="E481" i="15"/>
  <c r="D482" i="15"/>
  <c r="E482" i="15"/>
  <c r="D484" i="15"/>
  <c r="E484" i="15"/>
  <c r="D493" i="15"/>
  <c r="E493" i="15"/>
  <c r="E492" i="15" s="1"/>
  <c r="D494" i="15"/>
  <c r="D505" i="15"/>
  <c r="E505" i="15"/>
  <c r="D529" i="15"/>
  <c r="D492" i="15" l="1"/>
  <c r="D120" i="15"/>
  <c r="D10" i="15"/>
  <c r="E10" i="15"/>
  <c r="E9" i="15"/>
  <c r="E270" i="15"/>
  <c r="E466" i="15"/>
  <c r="E462" i="15" s="1"/>
  <c r="E434" i="15" s="1"/>
  <c r="E477" i="15"/>
  <c r="D478" i="15"/>
  <c r="D466" i="15" s="1"/>
  <c r="D462" i="15" s="1"/>
  <c r="D434" i="15" s="1"/>
  <c r="D477" i="15"/>
  <c r="D480" i="15"/>
  <c r="E480" i="15"/>
  <c r="E12" i="15"/>
  <c r="E7" i="15" l="1"/>
  <c r="E120" i="15"/>
  <c r="D9" i="15"/>
  <c r="D7" i="15" s="1"/>
  <c r="E50" i="15"/>
  <c r="D270" i="15"/>
  <c r="E465" i="15"/>
  <c r="E476" i="15"/>
  <c r="D465" i="15"/>
  <c r="D461" i="15" s="1"/>
  <c r="D476" i="15"/>
  <c r="L657" i="16"/>
  <c r="M657" i="16"/>
  <c r="N657" i="16"/>
  <c r="D460" i="15" l="1"/>
  <c r="D433" i="15"/>
  <c r="D464" i="15"/>
  <c r="E461" i="15"/>
  <c r="E464" i="15"/>
  <c r="J674" i="16"/>
  <c r="K674" i="16"/>
  <c r="I674" i="16"/>
  <c r="K671" i="16"/>
  <c r="K665" i="16"/>
  <c r="I665" i="16"/>
  <c r="J665" i="16"/>
  <c r="J671" i="16"/>
  <c r="I671" i="16"/>
  <c r="E460" i="15" l="1"/>
  <c r="E433" i="15"/>
  <c r="K677" i="16"/>
  <c r="J677" i="16"/>
  <c r="D432" i="15" l="1"/>
  <c r="E432" i="15" l="1"/>
  <c r="K509" i="16" l="1"/>
  <c r="K503" i="16" s="1"/>
  <c r="I509" i="16"/>
  <c r="J512" i="16"/>
  <c r="J510" i="16" s="1"/>
  <c r="J507" i="16" s="1"/>
  <c r="K512" i="16"/>
  <c r="I506" i="16"/>
  <c r="I504" i="16" s="1"/>
  <c r="J317" i="16"/>
  <c r="L341" i="16"/>
  <c r="M341" i="16"/>
  <c r="N341" i="16"/>
  <c r="K506" i="16" l="1"/>
  <c r="J506" i="16"/>
  <c r="J504" i="16" s="1"/>
  <c r="I507" i="16"/>
  <c r="K510" i="16"/>
  <c r="K507" i="16" l="1"/>
  <c r="J523" i="16" l="1"/>
  <c r="J503" i="16" s="1"/>
  <c r="J501" i="16" s="1"/>
  <c r="I523" i="16"/>
  <c r="I503" i="16" s="1"/>
  <c r="I501" i="16" s="1"/>
  <c r="K518" i="16" l="1"/>
  <c r="I522" i="16"/>
  <c r="J522" i="16"/>
  <c r="K317" i="16" l="1"/>
  <c r="K505" i="16"/>
  <c r="K504" i="16" s="1"/>
  <c r="K501" i="16" l="1"/>
  <c r="L11" i="16" l="1"/>
  <c r="M11" i="16" s="1"/>
  <c r="L137" i="16" l="1"/>
  <c r="L14" i="16"/>
  <c r="M14" i="16"/>
  <c r="N14" i="16"/>
  <c r="M137" i="16" l="1"/>
  <c r="M62" i="16" s="1"/>
  <c r="M60" i="16" s="1"/>
  <c r="L62" i="16"/>
  <c r="L60" i="16" s="1"/>
  <c r="L58" i="16"/>
  <c r="L7" i="16" l="1"/>
  <c r="M7" i="16" s="1"/>
  <c r="M58" i="16"/>
</calcChain>
</file>

<file path=xl/sharedStrings.xml><?xml version="1.0" encoding="utf-8"?>
<sst xmlns="http://schemas.openxmlformats.org/spreadsheetml/2006/main" count="5017" uniqueCount="1320">
  <si>
    <t>0610122060</t>
  </si>
  <si>
    <t>0610122070</t>
  </si>
  <si>
    <t>1.5</t>
  </si>
  <si>
    <t>0620000000</t>
  </si>
  <si>
    <t>0620122020</t>
  </si>
  <si>
    <t>0640122030</t>
  </si>
  <si>
    <t>Бюджет ЧМО</t>
  </si>
  <si>
    <t>«Формирование современной городской среды Чугуевского муниципального округа»</t>
  </si>
  <si>
    <t>всего</t>
  </si>
  <si>
    <t>федеральный бюджет (субсидии, субвенции, иные межбюджетные трансферты)</t>
  </si>
  <si>
    <t>краевой бюджет (субсидии, субвенции, иные межбюджетные трансферты)</t>
  </si>
  <si>
    <t>бюджет Чугуевского муниципального округа</t>
  </si>
  <si>
    <t>Благоустройство территорий, детских и спортивных площадок на территории Чугуевского муниципального округа</t>
  </si>
  <si>
    <t xml:space="preserve">краевой бюджет </t>
  </si>
  <si>
    <t>бюджет округа</t>
  </si>
  <si>
    <t>Организация транспортного обслуживания</t>
  </si>
  <si>
    <t>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t>
  </si>
  <si>
    <t>Субсидии на возмещение недополученных доходов , субъектам, осуществляющим пассажирские перевозки автобусами общего пользования на маршрутах в границах Чугуевского муниципального округа</t>
  </si>
  <si>
    <t>Приобретение и установка дорожных знаков</t>
  </si>
  <si>
    <t>Разметка пешеходных переходов</t>
  </si>
  <si>
    <t>Разметка улично-дорожной сети</t>
  </si>
  <si>
    <t xml:space="preserve"> - зимнее, в том числе:</t>
  </si>
  <si>
    <t>очистка дорог от снега</t>
  </si>
  <si>
    <t>1.5.</t>
  </si>
  <si>
    <t>Субвенции на выплату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</si>
  <si>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</si>
  <si>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Основное мероприятие "Федеральный проект "Содействие занятости женщин - создание условий дошкольного образования для детей в возрасте до трех лет""</t>
  </si>
  <si>
    <t>1.4.1</t>
  </si>
  <si>
    <t>Субсидии бюджетам муниципальных образований Приморского края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</si>
  <si>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t>
  </si>
  <si>
    <t>Основное мероприятие "Развитие инфраструктуры образовательных организаций"</t>
  </si>
  <si>
    <t>2.1.1</t>
  </si>
  <si>
    <t>2.1.2</t>
  </si>
  <si>
    <t>Основное мероприятие " Реализация образовательных программ начального, общего, сновного общего и среднего общего образования"</t>
  </si>
  <si>
    <t>2.2.1</t>
  </si>
  <si>
    <t>2.2.2</t>
  </si>
  <si>
    <t>2.2.3</t>
  </si>
  <si>
    <t>Мероприятия по охране труда</t>
  </si>
  <si>
    <t>2.2.4</t>
  </si>
  <si>
    <t>2.2.5</t>
  </si>
  <si>
    <t>2.2.6</t>
  </si>
  <si>
    <t>2.2.7</t>
  </si>
  <si>
    <t>2.2.8</t>
  </si>
  <si>
    <t>2.2.9</t>
  </si>
  <si>
    <t>2.2.10</t>
  </si>
  <si>
    <t>2.2.11</t>
  </si>
  <si>
    <t>2.2.12</t>
  </si>
  <si>
    <t>Субвенции на обеспечение государственных гарантий реализации прав на получение общедоступного и бесплатного дошкольного,начального общего, основного общего, среднего общего, дополнительного образования детей в муниципальных общеобразовательных организациях</t>
  </si>
  <si>
    <t>2.2.13</t>
  </si>
  <si>
    <t>Основное мероприятие "Создание условий для получения качественного общего образования"</t>
  </si>
  <si>
    <t>2.3.1</t>
  </si>
  <si>
    <t>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</si>
  <si>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2.3.2</t>
  </si>
  <si>
    <t>Субсидии на иные цели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</si>
  <si>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2.4.</t>
  </si>
  <si>
    <t>Основное мероприятие "Формирование доступной среды"</t>
  </si>
  <si>
    <t>2.4.1</t>
  </si>
  <si>
    <t>Мероприятия для обеспечения доступности и получения услуг инвалидами и другими маломобильными группами инвалидов</t>
  </si>
  <si>
    <t>2.5.</t>
  </si>
  <si>
    <t>2.6.</t>
  </si>
  <si>
    <t>2.6.1</t>
  </si>
  <si>
    <t>Субсидии на иные цели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</si>
  <si>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3.</t>
  </si>
  <si>
    <t>Основное мероприятие "Реализация дополнительных общеобразовательных программ и обеспечение условий их предоставления"</t>
  </si>
  <si>
    <t>3.1.1</t>
  </si>
  <si>
    <t>3.1.2</t>
  </si>
  <si>
    <t>Расходы на обеспечение деятельности (оказаниеуслуг, выполнение работ) музыкальной школы</t>
  </si>
  <si>
    <t>3.1.3</t>
  </si>
  <si>
    <t xml:space="preserve">Расходы на приобретение коммунальных услуг </t>
  </si>
  <si>
    <t>3.1.4</t>
  </si>
  <si>
    <t>3.1.5</t>
  </si>
  <si>
    <t>3.1.6</t>
  </si>
  <si>
    <t>3.1.7</t>
  </si>
  <si>
    <t>Основное мероприятие "Организация и обеспечение отдыха и оздоровления детей"</t>
  </si>
  <si>
    <t>3.2.1</t>
  </si>
  <si>
    <t>Мероприятия по организации и обеспечению оздоровления и отдыха детей</t>
  </si>
  <si>
    <t>3.2.2</t>
  </si>
  <si>
    <t>Субсидии на иные цели (Мероприятия по организации и обеспечению оздоровления и отдыха детей)</t>
  </si>
  <si>
    <t>3.2.3</t>
  </si>
  <si>
    <t>3.2.4</t>
  </si>
  <si>
    <t>Субсидии на иные цели (Субвенции на организацию и обеспечение оздоровления и отдыха детей Примрского края (за исключением организации отдыха детей в каникулярное время))</t>
  </si>
  <si>
    <t>Основное мероприятие "Реализация мероприятий, направленных на привлечение детей и подростков к участию в районных и краевых массовых мероприятиях и повышение качества жизни детей"</t>
  </si>
  <si>
    <t>3.3.1</t>
  </si>
  <si>
    <t>Проведение мероприятий для детей, подростков и молодежи</t>
  </si>
  <si>
    <t>3.4.1</t>
  </si>
  <si>
    <t>3.4.2</t>
  </si>
  <si>
    <t>4.</t>
  </si>
  <si>
    <t>Обязательное страхование гидротехнических сооружений</t>
  </si>
  <si>
    <t>Обеспечение пожарной безопасности на территории Чугуевского муниципального округа</t>
  </si>
  <si>
    <t>1.6</t>
  </si>
  <si>
    <t>000</t>
  </si>
  <si>
    <t>05</t>
  </si>
  <si>
    <t>Всего по программе</t>
  </si>
  <si>
    <t>В том числе:</t>
  </si>
  <si>
    <t>-бюджет Приморского края</t>
  </si>
  <si>
    <t xml:space="preserve"> -бюджет Чугуевского округа</t>
  </si>
  <si>
    <t>Организация транспортного обслуживания населения</t>
  </si>
  <si>
    <t>0390100000</t>
  </si>
  <si>
    <t>0390193130</t>
  </si>
  <si>
    <t>Приобретение и установка дорожных знаков, разметка пешеходных переходов и улично-дорожной сети</t>
  </si>
  <si>
    <t>0390321060</t>
  </si>
  <si>
    <t>Содержание и ремонт автомобильных дорог и искуственных сооружений</t>
  </si>
  <si>
    <t>0390321070</t>
  </si>
  <si>
    <t>5.</t>
  </si>
  <si>
    <t>Устройство и восстановление уличного освещения</t>
  </si>
  <si>
    <t>0390321071</t>
  </si>
  <si>
    <t>0390321072</t>
  </si>
  <si>
    <t>Объем расходов (тыс.руб.), годы</t>
  </si>
  <si>
    <t xml:space="preserve">Муниципальная  
программа «Комплексные меры по профилактике правонарушений на территории Чугуевского муниципального округа» на 2020-2024 годы     
</t>
  </si>
  <si>
    <t>МКУ "ЦООУ"</t>
  </si>
  <si>
    <t>Основное мероприятие "Профилактика правонарушений несовершеннолетних и молодежи, предупреждение детской безнадзорности и беспризорности"</t>
  </si>
  <si>
    <t>1.1</t>
  </si>
  <si>
    <t>Подписка на периодические издания по профилактике безнадзорности и правонарушений среди несовершеннолетних (в т.ч.видеофильмы)</t>
  </si>
  <si>
    <t>0990124030</t>
  </si>
  <si>
    <t>1.2</t>
  </si>
  <si>
    <t xml:space="preserve">Обследование семей, находящихся в социально опасном положении, нуждающихся в помощи государства (приобретение ГСМ)
</t>
  </si>
  <si>
    <t>1.3</t>
  </si>
  <si>
    <t>Содействие развитию молодежных общественных объединений, привлека-ющих в работу «трудных подростков» (заказ имиджевой продукции)</t>
  </si>
  <si>
    <t>1.4</t>
  </si>
  <si>
    <t>Субвенции на создание и обеспечение деятельности комиссии по делам несовершеннолетних и защите их прав</t>
  </si>
  <si>
    <t>Основное мероприятие 2. Профилактика злоупотребления наркотиками, популяризация здорового образа жизни</t>
  </si>
  <si>
    <t>2.1</t>
  </si>
  <si>
    <t>Выявление, учет и организация уничтожения выявленных очагов дикорастущих и культивируемых наркотикосодержащих растений на территории Чугуевского округа</t>
  </si>
  <si>
    <t>0990224040</t>
  </si>
  <si>
    <t>2.2</t>
  </si>
  <si>
    <t>Организация обучения волонтеров, реализующих комплекс мероприятий по профилактике наркомании среди молодежи</t>
  </si>
  <si>
    <t>2.3</t>
  </si>
  <si>
    <t>Организация тренингов, станционных игр, конкурсов, направленных на профилактику употребления наркотических средств в молодежной среде</t>
  </si>
  <si>
    <t>Основное мероприятие 3. Профилактика административных правонарушений, совершенных на территории Чугуевского муниципального округа</t>
  </si>
  <si>
    <t>3.1</t>
  </si>
  <si>
    <t>Субвенции на реализацию отдельных полномочий по созданию административной комиссии</t>
  </si>
  <si>
    <t>0990393030</t>
  </si>
  <si>
    <t>Организация библиотечного обслуживания населения</t>
  </si>
  <si>
    <t>Расходы на обеспечение деятельности (оказание услуг, выполнение работ) централизованной библиотечной системы</t>
  </si>
  <si>
    <t>0290170590</t>
  </si>
  <si>
    <t>08</t>
  </si>
  <si>
    <t>Государственная поддержка лучших работников муниципальных учреждений культуры, находящихся на территории сельских поселений Приморского края</t>
  </si>
  <si>
    <t>Организация деятельности централизованной клубной системы</t>
  </si>
  <si>
    <t>Расходы на обеспечение деятельности  (оказание услуг, выполнение работ) учреждений</t>
  </si>
  <si>
    <t>Организация и проведение культурно-массовых мероприятий</t>
  </si>
  <si>
    <t>2.4</t>
  </si>
  <si>
    <t>Расходы, связанные с преобразованием сельских поселений</t>
  </si>
  <si>
    <t>0290210080</t>
  </si>
  <si>
    <t>2.5</t>
  </si>
  <si>
    <t>02902R5192</t>
  </si>
  <si>
    <t>2.6</t>
  </si>
  <si>
    <t>Изготовление технической документации на строительство клубов</t>
  </si>
  <si>
    <t>0290220090</t>
  </si>
  <si>
    <t>2.7</t>
  </si>
  <si>
    <t>2.7.1</t>
  </si>
  <si>
    <t>2.8</t>
  </si>
  <si>
    <t>Изготовление технической документации по объектам недвижимости отрасли культуры</t>
  </si>
  <si>
    <t>0290720320</t>
  </si>
  <si>
    <t>3</t>
  </si>
  <si>
    <t xml:space="preserve">Обеспечение деятельности муниципального казенного учреждения «Центр обеспечения деятельности учреждений культуры» </t>
  </si>
  <si>
    <t>13</t>
  </si>
  <si>
    <t>4</t>
  </si>
  <si>
    <t>Реализация молодежной политики</t>
  </si>
  <si>
    <t>4.1</t>
  </si>
  <si>
    <t>Проведение мероприятий для детей и молодежи</t>
  </si>
  <si>
    <t>0290420160</t>
  </si>
  <si>
    <t>4.2</t>
  </si>
  <si>
    <t>Выплата стипендии главы Чугуевского муниципального округа социально активной молодежи</t>
  </si>
  <si>
    <t>0290420290</t>
  </si>
  <si>
    <t>4.3</t>
  </si>
  <si>
    <t>Поддержка молодежных общественных объединений</t>
  </si>
  <si>
    <t>0290420310</t>
  </si>
  <si>
    <t>5</t>
  </si>
  <si>
    <t>Формирование доступной среды</t>
  </si>
  <si>
    <t>0290541060</t>
  </si>
  <si>
    <t>6</t>
  </si>
  <si>
    <t xml:space="preserve">Проведение ремонтно-реставрационных работ объектов культурного наследия </t>
  </si>
  <si>
    <t>6.1</t>
  </si>
  <si>
    <t>Содержание и ремонт памятников истории и культуры, в том числе объектов культурного наследия</t>
  </si>
  <si>
    <t>0290620280</t>
  </si>
  <si>
    <t>6.2</t>
  </si>
  <si>
    <t>Разработка проектной документации на проведение работ по сохранению объектов культурного наследия</t>
  </si>
  <si>
    <t>0290692500</t>
  </si>
  <si>
    <t>Развитие массовой физической культуры и спорта на территории Чугуевского МО</t>
  </si>
  <si>
    <t>11</t>
  </si>
  <si>
    <t>0590220170</t>
  </si>
  <si>
    <t>Приобретение спортивного оборудования, приспособлений, инвентаря, расходных материалов</t>
  </si>
  <si>
    <t>Приобретение наградной атрибутики</t>
  </si>
  <si>
    <t>0590220180</t>
  </si>
  <si>
    <t>Организация и проведение мероприятий физкультурно-спортивной направленности для лиц с ограниченными возможностями здоровья</t>
  </si>
  <si>
    <t>Поэтапное внедрение Всероссийского физкультурно-спортивного комплекса ГТО на территории Чугуевского муниципального округа</t>
  </si>
  <si>
    <t>0590220210</t>
  </si>
  <si>
    <t>Организация и проведение физкультурно-спортивных мероприятий в рамках Всероссийского физкультурно-спортивного комплекса "Готов к труду и обороне" (ГТО)</t>
  </si>
  <si>
    <t>Пропаганда физической культуры и спорта как составляющей здорового образа жизни населения Чугуевского муниципального округа</t>
  </si>
  <si>
    <t>0590220240</t>
  </si>
  <si>
    <t>Развитие туризма на территории Чугуевского муниципального округа</t>
  </si>
  <si>
    <t>Организация и проведение мероприятий с элементами спортивного туризма</t>
  </si>
  <si>
    <t>Приобретение туристического оборудования, инвентаря, снаряжений и расходных материалов</t>
  </si>
  <si>
    <t>Приобретение призов и наградной атрибутики</t>
  </si>
  <si>
    <t>Развитие спортивной инфраструктуры, находящейся в муниципальной собственности</t>
  </si>
  <si>
    <t>Организация физкультурно-спортивной работы по месту жительства</t>
  </si>
  <si>
    <t>90</t>
  </si>
  <si>
    <t>Техническое и программное обеспечение администрации Чугуевского муниципального округа</t>
  </si>
  <si>
    <t>Организация защиты персональных данных, обеспечение функционирования системы информационной безопасности</t>
  </si>
  <si>
    <t>2</t>
  </si>
  <si>
    <t>Основное мероприятие: 
2. Информационная открытость</t>
  </si>
  <si>
    <t>Обеспечение бесперебойного круглосуточного функционирования официального сайта администрации Чугуевского муниципального округа</t>
  </si>
  <si>
    <t>Субсидии на финансовое обеспечение выполнения муниципального задания муниципальному автономному учреждению «Редакция газеты «Наше время»</t>
  </si>
  <si>
    <t>Основное мероприятие "Обеспечение правовых и организационных мер, направленных на предупреждение, выявление и последующее устранение причин коррупции"</t>
  </si>
  <si>
    <t>Повышение квалификации муниципальных служащих по образовательным программам в области противодействия коррупции</t>
  </si>
  <si>
    <t>Основное мероприятие: "Организация профессионального обучения муниципальных служащих"</t>
  </si>
  <si>
    <t>12</t>
  </si>
  <si>
    <t>Ежемесячные денежные выплаты опекунам (попечителям) на содержание детей, находящихся под опекой (попечительством)</t>
  </si>
  <si>
    <t>0490293051</t>
  </si>
  <si>
    <t>323</t>
  </si>
  <si>
    <t>Вознаграждение приемным родителям</t>
  </si>
  <si>
    <t>0490293053</t>
  </si>
  <si>
    <t>0490300000</t>
  </si>
  <si>
    <t>Разработка проекта генерального плана и правил землепользования Чугуевского муниципального округа</t>
  </si>
  <si>
    <t>Субсидии некомерческим организациям, не являющимися муниципальными организациями</t>
  </si>
  <si>
    <t>0490343030</t>
  </si>
  <si>
    <t>633</t>
  </si>
  <si>
    <t>Организация ритуальных услуг и содержание мест захоронения</t>
  </si>
  <si>
    <t>1</t>
  </si>
  <si>
    <t>Организация мероприятий по благоустройству территорий Чугуевского муницпального округа</t>
  </si>
  <si>
    <t>1690224020</t>
  </si>
  <si>
    <t>0790223030</t>
  </si>
  <si>
    <t>0790223040</t>
  </si>
  <si>
    <t>Проведение информационной пропаганды, направленной на профилактику терроризма и экстремизма</t>
  </si>
  <si>
    <t>Обеспечение мер  по предупреждению, ликвидации снижение и смягчение рисков последствий ЧС</t>
  </si>
  <si>
    <t>15</t>
  </si>
  <si>
    <t>Приобретение и установка звуковых сирен оповещения населения</t>
  </si>
  <si>
    <t>Создание условий для организации работы добровольной пожарной охраны</t>
  </si>
  <si>
    <t>Создание условий для забора воды пожарной техникой</t>
  </si>
  <si>
    <t>Обеспечение, приобретение и содержание пожаротехнических средств</t>
  </si>
  <si>
    <t>226100</t>
  </si>
  <si>
    <t>1090170120</t>
  </si>
  <si>
    <t>1090170590</t>
  </si>
  <si>
    <t>109010591</t>
  </si>
  <si>
    <t>Основное мероприятие: "Внедрение современных механизмов стимулирования муниципальных служащих, повышения престижа муниципальной службы"</t>
  </si>
  <si>
    <t>Пенсии за выслугу лет лицам, замещавшим должности муниципальной службы в органах местного самоуправления Чугуевского муниципального округа</t>
  </si>
  <si>
    <t>Федеральный бюджет</t>
  </si>
  <si>
    <t>Краевой бюджет</t>
  </si>
  <si>
    <t>Бюджет округа</t>
  </si>
  <si>
    <t>Иные внебюджетные источники</t>
  </si>
  <si>
    <t>0420000000</t>
  </si>
  <si>
    <t>Основное мероприятие "Формирование объектов недвижимости, обеспечение государственной регистрации, возникновения, изменения и прекращения права собственности Чугуевского муниципального округа"</t>
  </si>
  <si>
    <t>0420100000</t>
  </si>
  <si>
    <t>Обеспечение проведения технической инвентаризации объектов недвижимости, изготовления технической документации, формирование земельных участков для организации проведения конкурсов и аукционов</t>
  </si>
  <si>
    <t>Основное мероприятие "Проведение оценки рыночной стоимости муниципального имущества"</t>
  </si>
  <si>
    <t>0420240020</t>
  </si>
  <si>
    <t>Обеспечение проведения оценки рыночной стоимости объектов недвижимости, земельных участков, а также права аренды на объекты недвижимости и земельные участки</t>
  </si>
  <si>
    <t>Подпрограмма "Создание условий для обеспечения доступным и комфортным жильем населения Чугуевского муниципального округа" на 2020-2024 годы</t>
  </si>
  <si>
    <t>Подпрограмма "Долгосрочное финансовое планирование и организация бюджетного процесса в Чугуевском муниципальном округе" на 2020-2024 годы</t>
  </si>
  <si>
    <t>972</t>
  </si>
  <si>
    <t>0440000000</t>
  </si>
  <si>
    <t>Основное мероприятие "Совершенствование бюджетного процесса""</t>
  </si>
  <si>
    <t>0440110030</t>
  </si>
  <si>
    <t>Бюджет Приморского края</t>
  </si>
  <si>
    <t>5.1</t>
  </si>
  <si>
    <t>Поддержка традиционно сложившихся и развитие новых производств</t>
  </si>
  <si>
    <t xml:space="preserve">Обновление основных производственных фондов промышленных предприятий </t>
  </si>
  <si>
    <t>Строительство деревообрабатывающих предприятий</t>
  </si>
  <si>
    <t>Создание новых рабочих мест</t>
  </si>
  <si>
    <t>Строительство фабрики экологически чистых игрушек в с. Чугуевка</t>
  </si>
  <si>
    <t>Реконструкция и строительство объектов торговли, общественного питания</t>
  </si>
  <si>
    <t>5.2</t>
  </si>
  <si>
    <t>Повышение эффективности агропромышленного комплекса</t>
  </si>
  <si>
    <t>Приобретение племенного скота</t>
  </si>
  <si>
    <t>Строительство фермы КРС в муниципальном округе</t>
  </si>
  <si>
    <t>Сохранение и поддержание плодородия земель путем внесения минеральных удобрений и средств химизации</t>
  </si>
  <si>
    <t>Приобретение техники и оборудования</t>
  </si>
  <si>
    <t>Вовлечение в оборот неиспользуемых сельскохозяйственных угодий</t>
  </si>
  <si>
    <t>5.3</t>
  </si>
  <si>
    <t>оплата проезда беременных женщин и больных туберкулёзом на приём к врачу (в границах Чугуевского муниципального района)</t>
  </si>
  <si>
    <t>единовременная выплата на погребение умершего почетного гражданина Чугуевского муниципального округа (района)</t>
  </si>
  <si>
    <t>0490242020</t>
  </si>
  <si>
    <t>0490293160</t>
  </si>
  <si>
    <t xml:space="preserve"> - летнее, в том числе:</t>
  </si>
  <si>
    <t>планировка автогрейдером дорог Чугуевского муниципального округа</t>
  </si>
  <si>
    <t>Отсыпка дорог Чугуевского муниципального округа</t>
  </si>
  <si>
    <t>Ямочный ремонт дорог Чугуевского муниципального округа</t>
  </si>
  <si>
    <t>Укрепление обочин дорог Чугуевского муниципального округа</t>
  </si>
  <si>
    <t>Ремонт исодержание искуственных сооружений (мостов, трубопереездов) в селах Чугуевского муниципального округа</t>
  </si>
  <si>
    <t>Очистка дорог от мусора, расчистка свалок вдоль дорог</t>
  </si>
  <si>
    <t>Уборка опасных деревьев</t>
  </si>
  <si>
    <t>Скашивание травы вдоль дорог</t>
  </si>
  <si>
    <t>Ремонт автомобильных дорог общего пользования местного значения населенных пунктов Чугуевского муниципального округа</t>
  </si>
  <si>
    <t>Устройство и восстановление уличного освещения вдоль дорог Чугуевского муниципального округа</t>
  </si>
  <si>
    <t>федеральный бюджет</t>
  </si>
  <si>
    <t>краевой бюджет</t>
  </si>
  <si>
    <t>бюджет ЧМО</t>
  </si>
  <si>
    <t>Развитие адаптивной физической культуры</t>
  </si>
  <si>
    <t>Содержание линий уличного освещения</t>
  </si>
  <si>
    <t>Ремонт и модернизация тепловых сетей</t>
  </si>
  <si>
    <t>№ п/п</t>
  </si>
  <si>
    <t xml:space="preserve">Наименование   
подпрограммы,  
мероприятия,   
  отдельного   
  мероприятия  
</t>
  </si>
  <si>
    <t>1.1.</t>
  </si>
  <si>
    <t>1.</t>
  </si>
  <si>
    <t>1.2.</t>
  </si>
  <si>
    <t>1.3.</t>
  </si>
  <si>
    <t>1.4.</t>
  </si>
  <si>
    <t>1.2.1</t>
  </si>
  <si>
    <t>1.2.2</t>
  </si>
  <si>
    <t>1.2.3</t>
  </si>
  <si>
    <t>1.2.4</t>
  </si>
  <si>
    <t>1.2.5</t>
  </si>
  <si>
    <t>1.2.6</t>
  </si>
  <si>
    <t>1.2.7</t>
  </si>
  <si>
    <t>1.2.8</t>
  </si>
  <si>
    <t>1.2.9</t>
  </si>
  <si>
    <t>1.3.1</t>
  </si>
  <si>
    <t xml:space="preserve">Источники ресурсного    
  обеспечения        
</t>
  </si>
  <si>
    <t>1.1.1</t>
  </si>
  <si>
    <t>1.1.2</t>
  </si>
  <si>
    <t>1.1.3</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</si>
  <si>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</si>
  <si>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Мероприятия по профилактике терроризма и экстремизма</t>
  </si>
  <si>
    <t>Мероприятия по пожарной безопасности</t>
  </si>
  <si>
    <t xml:space="preserve">федеральный бюджет (иные межбюджетные трансферты)     </t>
  </si>
  <si>
    <t xml:space="preserve">краевой бюджет (субсидии, субвенции, иные межбюджетные трансферты)     </t>
  </si>
  <si>
    <t>Субвенции на организацию и обеспечение оздоровления и отдыха детей Примрского края (за исключением организации отдыха детей в каникулярное время)</t>
  </si>
  <si>
    <t xml:space="preserve">Фактические
расходы  
(тыс. руб.) 
</t>
  </si>
  <si>
    <t xml:space="preserve">Оценка расходов              (в соответствии с муниципальной программой),
  тыс. руб.   
</t>
  </si>
  <si>
    <t xml:space="preserve">Мероприятия по трудоустройству несовершеннолетних </t>
  </si>
  <si>
    <t>Расходы на приобретение коммунальных услуг</t>
  </si>
  <si>
    <t>2.2.</t>
  </si>
  <si>
    <t>3.3.</t>
  </si>
  <si>
    <t>2.3.</t>
  </si>
  <si>
    <t>2.1.</t>
  </si>
  <si>
    <t>3.1.</t>
  </si>
  <si>
    <t>3.2.</t>
  </si>
  <si>
    <t>3.4.</t>
  </si>
  <si>
    <t>3.5.</t>
  </si>
  <si>
    <t>4.1.</t>
  </si>
  <si>
    <t>4.2.</t>
  </si>
  <si>
    <t>Основное мероприятие "Развитие инфраструктуры организаций дошкольного образования"</t>
  </si>
  <si>
    <t>Мероприятия по информатизации системы образования</t>
  </si>
  <si>
    <t>Строительство, реконструкция зданий (в том числе проекто-изыскательские работы)</t>
  </si>
  <si>
    <t>Мероприятия по капитальному ремонту  зданий и  помещений учреждений (в том числе проектно - изыскательские работы)</t>
  </si>
  <si>
    <t>Основное мероприятие "Реализация образовательных программ дошкольного образования"</t>
  </si>
  <si>
    <t>Мероприятия по по охране труда</t>
  </si>
  <si>
    <t>Приобретение витамина С для детей, посещающих муниципальные дошкольные учреждения</t>
  </si>
  <si>
    <t>Расходы на обеспечение деятельности (оказание услуг, выполнение работ) муниципальных учреждений</t>
  </si>
  <si>
    <t>Основное мероприятие "Управление в сфере реализации развития отрасли образования"</t>
  </si>
  <si>
    <t>4.1.1</t>
  </si>
  <si>
    <t>4.1.2</t>
  </si>
  <si>
    <t>Расходы на обеспечение деятельности (оказание услуг, выполнение работ) учреждений</t>
  </si>
  <si>
    <t>4.1.3</t>
  </si>
  <si>
    <t>Всего</t>
  </si>
  <si>
    <t>бюджет  Чугуевского муниципального округа</t>
  </si>
  <si>
    <t xml:space="preserve">краевой бюджет (субсидии, субвенции, иные межбюджетные трансферты),   бюджет  Чугуевского муниципального округа  </t>
  </si>
  <si>
    <t>Форма 7</t>
  </si>
  <si>
    <t xml:space="preserve">Наименование муниципальной программы,  подпрограммы, отдельного   
  мероприятия  
</t>
  </si>
  <si>
    <t xml:space="preserve">Код бюджетной классификации </t>
  </si>
  <si>
    <t>ГРБС</t>
  </si>
  <si>
    <t>РзПр</t>
  </si>
  <si>
    <t>ЦСт</t>
  </si>
  <si>
    <t>ВР</t>
  </si>
  <si>
    <t>Рз</t>
  </si>
  <si>
    <t>Пр</t>
  </si>
  <si>
    <t>07</t>
  </si>
  <si>
    <t>01</t>
  </si>
  <si>
    <t>0110120190</t>
  </si>
  <si>
    <t>244</t>
  </si>
  <si>
    <t>0110170070</t>
  </si>
  <si>
    <t>414</t>
  </si>
  <si>
    <t>0110170080</t>
  </si>
  <si>
    <t>243</t>
  </si>
  <si>
    <t>0110220050</t>
  </si>
  <si>
    <t>0110220060</t>
  </si>
  <si>
    <t>0110220100</t>
  </si>
  <si>
    <t>0110220150</t>
  </si>
  <si>
    <t>0110270590</t>
  </si>
  <si>
    <t>111</t>
  </si>
  <si>
    <t>112</t>
  </si>
  <si>
    <t>119</t>
  </si>
  <si>
    <t>851</t>
  </si>
  <si>
    <t>852</t>
  </si>
  <si>
    <t>853</t>
  </si>
  <si>
    <t>0110270591</t>
  </si>
  <si>
    <t>0110293070</t>
  </si>
  <si>
    <t>10</t>
  </si>
  <si>
    <t>04</t>
  </si>
  <si>
    <t>0110293090</t>
  </si>
  <si>
    <t>313</t>
  </si>
  <si>
    <t>03</t>
  </si>
  <si>
    <t>321</t>
  </si>
  <si>
    <t>971</t>
  </si>
  <si>
    <t>011P252320</t>
  </si>
  <si>
    <t>02</t>
  </si>
  <si>
    <t>612</t>
  </si>
  <si>
    <t>0120210060</t>
  </si>
  <si>
    <t>831</t>
  </si>
  <si>
    <t>0120220050</t>
  </si>
  <si>
    <t>0120220060</t>
  </si>
  <si>
    <t>0120220150</t>
  </si>
  <si>
    <t>0120270390</t>
  </si>
  <si>
    <t>0120270590</t>
  </si>
  <si>
    <t>611</t>
  </si>
  <si>
    <t>0120270591</t>
  </si>
  <si>
    <t>0120293060</t>
  </si>
  <si>
    <t>0120393150</t>
  </si>
  <si>
    <t>0120441060</t>
  </si>
  <si>
    <t>06</t>
  </si>
  <si>
    <t>012E593140</t>
  </si>
  <si>
    <t>0130170490</t>
  </si>
  <si>
    <t>0130170491</t>
  </si>
  <si>
    <t>0130170690</t>
  </si>
  <si>
    <t>0130170691</t>
  </si>
  <si>
    <t>974</t>
  </si>
  <si>
    <t>0130221050</t>
  </si>
  <si>
    <t>0130293080</t>
  </si>
  <si>
    <t>0130320160</t>
  </si>
  <si>
    <t>09</t>
  </si>
  <si>
    <t>0190420060</t>
  </si>
  <si>
    <t>0190470590</t>
  </si>
  <si>
    <t>0190470591</t>
  </si>
  <si>
    <t>Форма 8</t>
  </si>
  <si>
    <t>0120170060</t>
  </si>
  <si>
    <t>Приобретение технологического оборудования</t>
  </si>
  <si>
    <t>0120253030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</si>
  <si>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</si>
  <si>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2.2.14</t>
  </si>
  <si>
    <t>2.2.15</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</si>
  <si>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</si>
  <si>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01203R3041</t>
  </si>
  <si>
    <t>2.3.3</t>
  </si>
  <si>
    <t>2.3.4</t>
  </si>
  <si>
    <t>Расходы на предупреждение распространения коронавирусной инфекции</t>
  </si>
  <si>
    <t>0120229070</t>
  </si>
  <si>
    <t>Форма 10</t>
  </si>
  <si>
    <t>Субсидии на иные цели (Мероприятия по профилактике терроризма и экстремизма)</t>
  </si>
  <si>
    <t>247</t>
  </si>
  <si>
    <t>Основное мероприятие "Реализация инициативных проектов"</t>
  </si>
  <si>
    <t>0130120050</t>
  </si>
  <si>
    <t>Субсидии на иные цели (Мероприятия по информатизации системы образования)</t>
  </si>
  <si>
    <t>0130120190</t>
  </si>
  <si>
    <t>013E193140</t>
  </si>
  <si>
    <t>Субсидии бюджетам муниципальных образований Приморского края на реализацию проектов инициативного бюджетирования по направлению "Твой проект"</t>
  </si>
  <si>
    <t>Реализация инициативного проекта по направлению "Твой проект", в рамках софинансирования краевого бюджета</t>
  </si>
  <si>
    <t>I</t>
  </si>
  <si>
    <t>бюджет Чугуевского округа</t>
  </si>
  <si>
    <t>0390300000</t>
  </si>
  <si>
    <t>3.2</t>
  </si>
  <si>
    <t>3.3</t>
  </si>
  <si>
    <t>3.4</t>
  </si>
  <si>
    <t>3.5</t>
  </si>
  <si>
    <t>Приобретение и установка дорожных знаков, разметка пешеходных переходов и улично-дорожной сети (субсидии МБУ СКС)</t>
  </si>
  <si>
    <t xml:space="preserve"> -*-</t>
  </si>
  <si>
    <t>Отв. Исп.</t>
  </si>
  <si>
    <t>АЧМО</t>
  </si>
  <si>
    <t>Разработка туристических маршрутов по объектам культурно-исторического наследия</t>
  </si>
  <si>
    <t>Подпрограмма  "Содержание и ремонт муницпального жилищного фонда"</t>
  </si>
  <si>
    <t>2.1.3</t>
  </si>
  <si>
    <t>2.1.4</t>
  </si>
  <si>
    <t>2.1.5</t>
  </si>
  <si>
    <t>2.1.6</t>
  </si>
  <si>
    <t>2.1.7</t>
  </si>
  <si>
    <t>Подпрограмма "Переселение граждан из ветхого и аварийного жилья"</t>
  </si>
  <si>
    <t>Признание жилых помещений непригодными для проживания и снос жилых помещений, признанных непригодными</t>
  </si>
  <si>
    <t>Подпрограмма "Обеспечение жильем молодых семей"</t>
  </si>
  <si>
    <t>5.1.</t>
  </si>
  <si>
    <t>Мероприятия мунципальной программыОбеспечение доступным жильем и качественными услугами жилищно-коммунального хозяйства населения Чугуевского муниципального округа»</t>
  </si>
  <si>
    <t>Комплектование книжных фондов и обеспечение информационно-техническим оборудованием библиотек</t>
  </si>
  <si>
    <t>Комплектование и обеспечение сохранности библиотечных фондов  и обеспечение информационно-техническим оборудованием библиотек</t>
  </si>
  <si>
    <t>Приобретение светового, звукового и мультимедийного оборудования</t>
  </si>
  <si>
    <t>2.8.1</t>
  </si>
  <si>
    <t>Приобретение центральным учреждением культуры клубного типа светового, звукового и мультимедийного оборудования</t>
  </si>
  <si>
    <t>2.9</t>
  </si>
  <si>
    <t>6.3</t>
  </si>
  <si>
    <t>Работы по сохранению объектов культурного наследия</t>
  </si>
  <si>
    <t>Строительство, реконструкция зданий (в том числе проектно-изыскательские работы)</t>
  </si>
  <si>
    <t>0290692490</t>
  </si>
  <si>
    <t>1.1.4</t>
  </si>
  <si>
    <t>1.1.5</t>
  </si>
  <si>
    <t>Отдельное мероприятие "Формирование благоприятных условий жизнедеятельности""</t>
  </si>
  <si>
    <t>МКУ "ЦХО"</t>
  </si>
  <si>
    <t>1.1.1.3</t>
  </si>
  <si>
    <t>Аренда помещения, охранные услуги (отдел ЗАГС)</t>
  </si>
  <si>
    <t>Иные выплаты персоналу</t>
  </si>
  <si>
    <t>Начисления на заработную плату</t>
  </si>
  <si>
    <t>Налог на имущество</t>
  </si>
  <si>
    <t>Прочие налоги и сборы</t>
  </si>
  <si>
    <t>Уплата иных платежей</t>
  </si>
  <si>
    <t>Теплоснабжение, электроснабжение</t>
  </si>
  <si>
    <t>1.3.2</t>
  </si>
  <si>
    <t>Водоснабжение, водоотведение</t>
  </si>
  <si>
    <t>Расходы по оплате договоров , контрактов на выполнение  работ, оказание услуг, связанных с материально- техническим обеспечением органов местного самоуправления</t>
  </si>
  <si>
    <t>06501L4970</t>
  </si>
  <si>
    <t>6.</t>
  </si>
  <si>
    <t>0310</t>
  </si>
  <si>
    <t xml:space="preserve">Проведение комплекса мероприятий по расчистке, углублению и берегоукреплению водных объектов, а также водоотводных канав </t>
  </si>
  <si>
    <t>Оплата расходов на составление сметных расчетов по проведению инженерной защиты, расчистке, углублению и берегоукреплению водных объектов, а также водосточных канав, и на проведение экспертизы данных сметных расчетов</t>
  </si>
  <si>
    <t xml:space="preserve">Проведение ежегодного обслуживания, текущего ремонта данных гидротехнических сооружений, а также удаление древесно-кустарниковой растительности  </t>
  </si>
  <si>
    <t>Приобретение дополнительных знаков «Пожарный водозабор» с указателями направления</t>
  </si>
  <si>
    <t>Приобретение и установка баннеров, плакатов, аншлагов с информацией о мерах предосторожности с огнем и о введении особого противопожарного режима</t>
  </si>
  <si>
    <t>Приобретение и распространение информационных листовок, памяток и брошюр на тематику пожарной безопасности</t>
  </si>
  <si>
    <t>Оборудование жилых домов социально-незащищенных граждан автономными пожарными извещателями</t>
  </si>
  <si>
    <t>Приобретение и обслуживание (ремонт) мотопомп, приобретение ледобуров, спец.одежды и инвентаря для добровольных пожарных по селам</t>
  </si>
  <si>
    <t>Приобретение воздуходувок для тушения полевых пожаров</t>
  </si>
  <si>
    <t>Приобретение противопожарных ранцев-опрыскивателей, зажигательных аппаратов и таблеток-смачивателей для РЛО</t>
  </si>
  <si>
    <t>Проведение агитационно-массовой работы с целью привлечения населения в ряды добровольных пожарных</t>
  </si>
  <si>
    <t>1590226090</t>
  </si>
  <si>
    <t>1590226100</t>
  </si>
  <si>
    <t>Пропаганда здорового образа жизни, профилактика вредных привычек, формирование у населения мотивации к здоровому образу жизни</t>
  </si>
  <si>
    <t>Изготовление и распространение листовок и буклетов</t>
  </si>
  <si>
    <t xml:space="preserve">Проведение профилактических мероприятий антитабачной и антиалкогольной направленности, неинфекционных заболеваний, заболеваний полости рта и заболеваний репродуктивной системы у мужчин  </t>
  </si>
  <si>
    <t>Создание условий для физической активности населения</t>
  </si>
  <si>
    <t>проведение оздоровительных мероприятий</t>
  </si>
  <si>
    <t>Объем расходов (в рублях), годы</t>
  </si>
  <si>
    <t>краевой бюджет  субвенции</t>
  </si>
  <si>
    <t>Бюджет Чугуевского муниципального округа</t>
  </si>
  <si>
    <t>Админист-рация Чугуевс-кого муни-ципального округа</t>
  </si>
  <si>
    <t>МКУ «ЦООУ»</t>
  </si>
  <si>
    <t xml:space="preserve">Подписка на периодические издания по профилактике безнадзорности и правонарушений среди несовершеннолетних (в т.ч. видеофильмы), </t>
  </si>
  <si>
    <t>Обследование семей, находящихся в социально опасном положении, нуждающихся в помощи государства (приобретение ГСМ)</t>
  </si>
  <si>
    <t>2..1</t>
  </si>
  <si>
    <r>
      <t xml:space="preserve">ОЦЕНКА  ЭФФЕКТИВНОСТИ  МУНИЦИПАЛЬНЫХ ПРОГРАММ                                                                                   ЗА </t>
    </r>
    <r>
      <rPr>
        <b/>
        <u/>
        <sz val="16"/>
        <rFont val="Times New Roman"/>
        <family val="1"/>
        <charset val="204"/>
      </rPr>
      <t>2021</t>
    </r>
    <r>
      <rPr>
        <b/>
        <sz val="16"/>
        <rFont val="Times New Roman"/>
        <family val="1"/>
        <charset val="204"/>
      </rPr>
      <t xml:space="preserve"> ГОД  приведена в сводной таблице оценки эффективности реализации муниципальных программ за 2021 год  Доклада о ходе релизации муниципальных программ в Чугуевском муниципальном округе за 2021 год</t>
    </r>
  </si>
  <si>
    <t>Субсидии бюджетным учреждениям на иные цели (Мероприятия по профилактике терроризма и экстремизма)</t>
  </si>
  <si>
    <t>Субсидии бюджетным учреждениям на иные цели (Мероприятия по по охране труда)</t>
  </si>
  <si>
    <t>Субсидии бюджетным учреждениям на иные цели (Мероприятия по пожарной безопасности)</t>
  </si>
  <si>
    <t>1.2.10</t>
  </si>
  <si>
    <t>1.2.11</t>
  </si>
  <si>
    <t>1.2.12</t>
  </si>
  <si>
    <t>1.2.13</t>
  </si>
  <si>
    <t>1.2.14</t>
  </si>
  <si>
    <t>1.2.15</t>
  </si>
  <si>
    <t>1.2.16</t>
  </si>
  <si>
    <t>Субсидии бюджетным учреждениям на иные цели (Расходы на предупреждение распространения коронавирусной инфекции)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</si>
  <si>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(Расходы на обеспечение деятельности (оказание услуг, выполнение работ) муниципальных учреждений)</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</si>
  <si>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(Расходы на приобретение коммунальных услуг)</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</si>
  <si>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</si>
  <si>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1.2.17</t>
  </si>
  <si>
    <t>Образовательные учреждения, МКУ "ЦООУ"</t>
  </si>
  <si>
    <t xml:space="preserve">федеральный бюджет (иные межбюджетные трансферты)        
</t>
  </si>
  <si>
    <t xml:space="preserve">краевой бюджет (субсидии,  
субвенции, иные            
межбюджетные трансферты)   
</t>
  </si>
  <si>
    <t xml:space="preserve">бюджет Чугуевского муниципального района          </t>
  </si>
  <si>
    <t>Основное мероприятие "Федеральный проект "Современная школа""</t>
  </si>
  <si>
    <t>011E193140</t>
  </si>
  <si>
    <t>1.5.1</t>
  </si>
  <si>
    <t>Субсидии бюджетным учреждениям на иные цели (Мероприятия по капитальному ремонту  зданий и  помещений учреждений (в том числе проектно - изыскательские работы)</t>
  </si>
  <si>
    <t>Капитальный ремонт зданий муниципальных общеобразовательных учреждений, в рамках софинансирования краевого бюджета</t>
  </si>
  <si>
    <t>Субсидии бюджетным учреждениям на иные цели (Капитальный ремонт зданий муниципальных общеобразовательных учреждений, в рамках софинансирования краевого бюджета)</t>
  </si>
  <si>
    <t>0120170080</t>
  </si>
  <si>
    <t>01201S2340</t>
  </si>
  <si>
    <t>Расходы, связанные с исполнением решений,принятых судебными органами</t>
  </si>
  <si>
    <t>Субсидии бюджетным учреждениям на иные цели (Мероприятия по охране труда)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</si>
  <si>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(Расходы на предупреждение распространения коронавирусной инфекции)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</si>
  <si>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</si>
  <si>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Субсидии бюджетным учреждениям на иные цели (Субвенции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</si>
  <si>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Субсидии бюджетным учреждениям на иные цели (Мероприятия по трудоустройству несовершеннолетних ) </t>
  </si>
  <si>
    <t>2.2.16</t>
  </si>
  <si>
    <t>2.2.17</t>
  </si>
  <si>
    <t>2.2.18</t>
  </si>
  <si>
    <t>2.2.19</t>
  </si>
  <si>
    <t>2.2.20</t>
  </si>
  <si>
    <t>2.2.21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</si>
  <si>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(Субвенции на обеспечение государственных гарантий реализации прав на получение общедоступного и бесплатного дошкольного,начального общего, основного общего, среднего общего, дополнительного образования детей в муниципальных общеобразовательных организациях)</t>
  </si>
  <si>
    <t>Субсидии бюджетным учреждениям на иные цели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</si>
  <si>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Субсидии бюджетным учреждениям на иные цели (Субвенции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</si>
  <si>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t>
  </si>
  <si>
    <t>Мероприятия по патриотическому воспитанию детей и молодежи</t>
  </si>
  <si>
    <t>0120620180</t>
  </si>
  <si>
    <t>Основное мероприятие "Патриотическое воспитание детей и молодежи"</t>
  </si>
  <si>
    <t>0120592360</t>
  </si>
  <si>
    <t>01205S2360</t>
  </si>
  <si>
    <t>2.7.</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</si>
  <si>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</si>
  <si>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012E250970</t>
  </si>
  <si>
    <t>2.8.</t>
  </si>
  <si>
    <t>Федеральный проект "Современная школа"</t>
  </si>
  <si>
    <t>012E193140</t>
  </si>
  <si>
    <t>2.8.2</t>
  </si>
  <si>
    <t>Субсидии бюджетным учреждениям на иные цели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</si>
  <si>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0130120060</t>
  </si>
  <si>
    <t>Субсидии на выполнение муниципального задания (Расходы на предупреждение распространения коронавирусной инфекции)</t>
  </si>
  <si>
    <t>0130129070</t>
  </si>
  <si>
    <t>3.1.8</t>
  </si>
  <si>
    <t>3.1.9</t>
  </si>
  <si>
    <t>3.1.10</t>
  </si>
  <si>
    <t>3.1.11</t>
  </si>
  <si>
    <t>973</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</si>
  <si>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</si>
  <si>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0130192480</t>
  </si>
  <si>
    <t>Приобретение музыкальных инструментов и художественного инвентаря для учреждений дополнительного образования детей в сфере культуры на условиях софинансирования из краевого бюджета</t>
  </si>
  <si>
    <t>01301S2480</t>
  </si>
  <si>
    <t>Федеральный проект "Успех каждого ребенка"</t>
  </si>
  <si>
    <t>3.5.1</t>
  </si>
  <si>
    <t>013E220330</t>
  </si>
  <si>
    <t>Основное мероприятие "Реализация мер социальной поддержки по обеспечению услугами общественного транспорта"</t>
  </si>
  <si>
    <t>4.2.1</t>
  </si>
  <si>
    <t>Перевозка учащихся общественным транспортом</t>
  </si>
  <si>
    <t>0190541030</t>
  </si>
  <si>
    <t>Мероприятия муниципальной программы "Развитие образования Чугуевского муниципального округа" на 2020-2027 годы</t>
  </si>
  <si>
    <t>Подпрограмма "Развитие системы дополнительного образования, отдыха, оздоровления и занятости детей и подростков в Чугуевском муниципальном округе" на 2020-2027 годы</t>
  </si>
  <si>
    <t xml:space="preserve">Подпрограмма «Развитие системы дошкольного образования в Чугуевском муниципальном округе» на 2020-2027» годы </t>
  </si>
  <si>
    <t>Субсидии бюджетным учреждениям на иные цели (Мероприятия по информатизации системы образования)</t>
  </si>
  <si>
    <t>Субсидии бюджетным учреждениям на иные цели  (Приобретение витамина С для детей, посещающих муниципальные дошкольные учреждения)</t>
  </si>
  <si>
    <t>Основное мероприятие "Федеральный проект" Современная школа</t>
  </si>
  <si>
    <t>Субсидии бюджетным учреждениям на иные цели (Приобретение технологического оборудования)</t>
  </si>
  <si>
    <t>Субсидии на организацию и обеспечение оздоровления и отдыха детей Приморского края (за исключением организации отдыха детей в каникулярное время)</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</si>
  <si>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</si>
  <si>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Основное мероприятие "Реализация образовательных программ начального, общего, основного общего и среднего общего образования"</t>
  </si>
  <si>
    <t>0620122050</t>
  </si>
  <si>
    <t xml:space="preserve">Оценка расходов (в соответсвии с муниципальной программой) на отчетную дату
</t>
  </si>
  <si>
    <t xml:space="preserve">бюджет ЧМО </t>
  </si>
  <si>
    <t>Подпрограмма  "Чистая вода"</t>
  </si>
  <si>
    <t>Подпрограмма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краевого бюджета</t>
  </si>
  <si>
    <t>Обеспечение теплоснабжением многоквартирных домов с. Чугуевка, ул. 50 лет Октября, 2; с. Чугуевка, ул. Дзержинского, д. 7</t>
  </si>
  <si>
    <t>02901R5192</t>
  </si>
  <si>
    <t>02901L5190</t>
  </si>
  <si>
    <t>0290229070</t>
  </si>
  <si>
    <t>0290270070</t>
  </si>
  <si>
    <t>7.</t>
  </si>
  <si>
    <t>8.</t>
  </si>
  <si>
    <t>Строительство и демонтаж объектов культуры</t>
  </si>
  <si>
    <t>Демонтаж памятника В. И. Ленину</t>
  </si>
  <si>
    <t>8.1</t>
  </si>
  <si>
    <t>9.</t>
  </si>
  <si>
    <t>Федеральный проект "Культурная среда"</t>
  </si>
  <si>
    <t>9.1</t>
  </si>
  <si>
    <t>9.2</t>
  </si>
  <si>
    <t>10.</t>
  </si>
  <si>
    <t>Установка сценического комлекса</t>
  </si>
  <si>
    <t>10.1</t>
  </si>
  <si>
    <t>0290821090</t>
  </si>
  <si>
    <t>0291021100</t>
  </si>
  <si>
    <t>6.4</t>
  </si>
  <si>
    <t>Основное мероприятие "Выполнение работ по ремонту и содержанию муниципальных нежилых зданий и помещений"</t>
  </si>
  <si>
    <t>Основное мероприятие "Создание условий для обеспечения доступным и комфортным жильем населения Чугуевского муниципального округа"</t>
  </si>
  <si>
    <t>121</t>
  </si>
  <si>
    <t>2.1.1.1</t>
  </si>
  <si>
    <t>2.1.1.2</t>
  </si>
  <si>
    <t>2.1.1.3</t>
  </si>
  <si>
    <t>ускд</t>
  </si>
  <si>
    <t xml:space="preserve">Проведение выставок, лекториев </t>
  </si>
  <si>
    <t xml:space="preserve">Размещение публикаций по профилактике здорового образа жизни в средствах массовой информации </t>
  </si>
  <si>
    <t>Проведение лекций, бесед, классных часов опросов среди детей, подростков и их родителей о пагубном влиянии вредных привычек с привлечением врачей педиатров, психиатров, наркологов, психологов, сотрудников полиции</t>
  </si>
  <si>
    <t>организация клубов здоровья по месту жительства</t>
  </si>
  <si>
    <t>Мониторинг заболеваемости населения Чугуевского муниципального округа</t>
  </si>
  <si>
    <t>Анализ заболеваемости и смертности населения</t>
  </si>
  <si>
    <t>Организация работы автопоезда "Здоровье"</t>
  </si>
  <si>
    <t>ИТОГО</t>
  </si>
  <si>
    <t>Наименование подпрограммы, отдельного мероприятия</t>
  </si>
  <si>
    <t>Ответственный исполнитель, соисполнитель</t>
  </si>
  <si>
    <t>Код бюджетной классификации</t>
  </si>
  <si>
    <t>Объём расходов (тыс.руб.), годы</t>
  </si>
  <si>
    <t>ЦСР</t>
  </si>
  <si>
    <t>Управление жизнеобеспечения администрации Чугуевского муниципального округа</t>
  </si>
  <si>
    <t>Техническое присоединение к электрическим сетям</t>
  </si>
  <si>
    <t xml:space="preserve">Содержание и благоустройство территорий Чугуевского муниципального округа </t>
  </si>
  <si>
    <t>Организация ритуальных услуг и содержание мест захоронения чугуевского муниципального округа</t>
  </si>
  <si>
    <t xml:space="preserve">Предоставление 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</si>
  <si>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Проведение комплекса мероприятий по расчистке, углублению и берегоукреплению водных объектов, а также водоотводных канав</t>
  </si>
  <si>
    <t>Приобретение товаров для заложения в материальный резерв администрации Чугуевского муниципального округа для ликвидации чрезвычайных ситуаций природного и техногенного характера, в соответствии с утвержденной номеклатурой</t>
  </si>
  <si>
    <t>1.1.6</t>
  </si>
  <si>
    <t xml:space="preserve">Приобретение печатной продукции (географических карт, карт - схем и т.п) для оформления планирующих документов в области гражданской обороны и предупреждения и ликвидация ЧС природного и техногенного характера, в соответствии с действующим законодательством </t>
  </si>
  <si>
    <t xml:space="preserve">2. </t>
  </si>
  <si>
    <t>Осуществление противопожарной пропаганды издание специальной рекламной продукции</t>
  </si>
  <si>
    <t xml:space="preserve">Создание условий деятельности добровольной пожарной охраны и стимулирование участия граждан и организаций в добровольной пожарной охране </t>
  </si>
  <si>
    <t xml:space="preserve">Организация выполнения и осуществления мер пожарной безопасности </t>
  </si>
  <si>
    <t xml:space="preserve">Обновление в осенний период минерализованных полос для недопущения переброса природных пожаров на территории неселенных пунктов, а также оплата расходов на составление сметных расчетов на проведение данных работ </t>
  </si>
  <si>
    <t xml:space="preserve">Проведение мероприятий по удалению сухой растительности на территории населенных пунктов и заброшенных домовладениях, а также оплата расходов на составление сметных расчетов на проведение данных работ </t>
  </si>
  <si>
    <t>Обустройство искуственных пожарных водоемов объемом 54 м3в населенных пунктах в нормативном радиусе 200 метров от социально значимых объектов, а также оплата расходов на составление сметных расчетов на проведение данных работ</t>
  </si>
  <si>
    <t>2.4.2</t>
  </si>
  <si>
    <t>Обустройство подъездов к местам забора воды (расчистка снега, грейдеровка, подсыпка) и подготовка к эксплуатации в зимний период, а также оплата расходов на составление сметных расчетов на проведение данных работ</t>
  </si>
  <si>
    <t>Приобретение передвижных емкостей для воды с возможностью установки на них имеющихся мотопомп, оборудования</t>
  </si>
  <si>
    <t>1590126040</t>
  </si>
  <si>
    <t>Проектирование и проверка проектно-сметной документации</t>
  </si>
  <si>
    <t>ремонт моста в с. Чугуевка, ул. Лазо</t>
  </si>
  <si>
    <t>приобретение противогололедного материала</t>
  </si>
  <si>
    <t>Установка искусственных дорожных неровностей (лежачих полицейских) в с. Чугуевка по улицам: Комсомольская 4 шт. (школа № 1), Титова 2 шт. (школа №2), Лазо 2 шт. (колледж), Комарова 2 шт. (ледовая арена), Титова 2 шт. (д/сад), Школьная 2 шт. (д/сад)</t>
  </si>
  <si>
    <t>с. Чугуевка, ул. Советская (1281 м)</t>
  </si>
  <si>
    <t>Диагностика и паспортизация дорог общего пользования местного значения Чугуевского муниципального округа</t>
  </si>
  <si>
    <t xml:space="preserve">бюджет округа </t>
  </si>
  <si>
    <t>в т.ч. администрация Чугуевского муниципального округа</t>
  </si>
  <si>
    <t>Администрация Чугуевс-кого муни-ципального округа</t>
  </si>
  <si>
    <t>Администрация Чугуевского муни-ципального округа</t>
  </si>
  <si>
    <t>Администрация Чугуевс-кого муниципального округа</t>
  </si>
  <si>
    <t xml:space="preserve">Наименование   подпрограммы,  мероприятия,   
 отдельного   мероприятия  
</t>
  </si>
  <si>
    <t>Государственная поддержка отрасли культуры (модернизация библиотек в части комплектования книжных фондов библиотек муниципальных образований государственных общедоступных библиотек</t>
  </si>
  <si>
    <t>Реализация целевой программы "Увековечевание памяти погибших при защите Отечества на 2019-2024 годы"</t>
  </si>
  <si>
    <t>7</t>
  </si>
  <si>
    <t>8</t>
  </si>
  <si>
    <t>9</t>
  </si>
  <si>
    <t>Федеральный проек "Культурная среда"</t>
  </si>
  <si>
    <t>Установка сценического комплекса</t>
  </si>
  <si>
    <t xml:space="preserve">Всего по программе </t>
  </si>
  <si>
    <t>1.1.7</t>
  </si>
  <si>
    <t xml:space="preserve">Организация и проведение физкультурно-спортивных мероприятий </t>
  </si>
  <si>
    <t>Приобретение спортивного оборудования, приспоблений, инвентаря, расходных материалов</t>
  </si>
  <si>
    <t>Приобретени спортивного инвентаря</t>
  </si>
  <si>
    <t>Организация и проведение мероприятий физкультурно-спортивной направленности для лиц с ограниченными возможносями здоровья</t>
  </si>
  <si>
    <t>Организация и проведение физкультурно-спортивных мероприятий в рамках Всероссийского физкультурно-спортивного комплекса "Готов у труду и обороне" (ГТО)</t>
  </si>
  <si>
    <t>Участие сборных команд района в соревнованиях, краевого, межрегионального, российского и международного уровня</t>
  </si>
  <si>
    <t>- оплата питания в пути</t>
  </si>
  <si>
    <t>- оплата питания в дни проведения соревнований</t>
  </si>
  <si>
    <t>- проживание в дни проведения соревнований</t>
  </si>
  <si>
    <t>- фрахтование автобуса</t>
  </si>
  <si>
    <t>Организация и прведение мероприятий с элементами спортивного туризма</t>
  </si>
  <si>
    <t>Организация работы по разработке туристических маршрутов</t>
  </si>
  <si>
    <t xml:space="preserve">Установка информационных модулей-гидов с исторической информацией и фотографиями </t>
  </si>
  <si>
    <t xml:space="preserve">Установка объектов туристической навигации </t>
  </si>
  <si>
    <t>Приобретение и поставка спортивного инвентаря, спортивного оборудования и иного имущества для развития массового спорта</t>
  </si>
  <si>
    <t>Основное мероприятие                                                          1. Развитие телекамуникационной структуры администрации Чугуевского муниципального округа</t>
  </si>
  <si>
    <t xml:space="preserve">Основное мероприятие                                                          2. Информационная открытость </t>
  </si>
  <si>
    <t>Обеспечение бесперебойного круглосуточного функционирования официального сайта Чугуевского муниципального округа</t>
  </si>
  <si>
    <t>Субсидии на финансовое обеспечение выполнения муниципального задания муниципальному автономному учреждению "Редакция газеты "Наше время"</t>
  </si>
  <si>
    <t>Проведение районного конкурса "Предприниматель Чугуевского муниципального округа"</t>
  </si>
  <si>
    <t>Проведение топографо-геоднзических работ</t>
  </si>
  <si>
    <t>Выполнение работ по ремонту муниципальных нежилых зданий и помещений</t>
  </si>
  <si>
    <t>Предоставление социальной выплаты на приобретение (строительство) жилья участникам подпрограммы</t>
  </si>
  <si>
    <t>Руководство и управление в сфере установленных функци органов местного самоуправления Чугуевского муниципального округа</t>
  </si>
  <si>
    <t>Отдельное мероприятие "Экономическое развитие округа"</t>
  </si>
  <si>
    <t>Повышение материального благосостояния граждан</t>
  </si>
  <si>
    <t>Оказание финансовой поддержка отдельным категориям  граждан - всего</t>
  </si>
  <si>
    <t>единовременная денежная выплата лицам, удостоенным звания «Почетный гражданин Чугуевского муниципального округа (района)»</t>
  </si>
  <si>
    <t>Субвенции бюджетам муниципальных образований  на реализацию государственных полномочий органов опеки и попечительства в отношении несовершеннолетних</t>
  </si>
  <si>
    <t xml:space="preserve">Подготовка технической документации </t>
  </si>
  <si>
    <t>Оказание поддержки социально-ориетированным некоммерческим организациям</t>
  </si>
  <si>
    <t>Бюджет  округа</t>
  </si>
  <si>
    <t xml:space="preserve">Мероприятия муниципальной программы </t>
  </si>
  <si>
    <t xml:space="preserve">Приобретение товаров для заложения в материальный резерв администрации Чугуевского муниципального округа для ликвидации ЧС природного и техногенного характера, в соответствии с утвержденной номенклатурой </t>
  </si>
  <si>
    <t>«Развитие транспортной инфраструктуры Чугуевского муниципального округа» на 2020 - 2027 годы</t>
  </si>
  <si>
    <t>Устройство пешеходных переходов вблизи детских образовательных учреждений (освещение, светофор, пешеходное (леерное) ограждение )</t>
  </si>
  <si>
    <t>«Развитие транспортной инфраструктуры Чугуевского муниципального округа» на 2020- 2027 годы" – всего</t>
  </si>
  <si>
    <t>Осуществление закупок, предусматривающих изготовление полиграфической продукции антикоррупционного содержания для распространения в органах местного самоуправления, подведомственных организациях</t>
  </si>
  <si>
    <t xml:space="preserve">расчистка русла ручья "Горелый" в с. Чугуевка от ледового покрытия </t>
  </si>
  <si>
    <t xml:space="preserve">Обустройство подъездов к местам забора воды (расчистка снега, грейдеровка, подсыпка) и подготовка к эксплуатации в зимний период, а также оплата расходов на составление сметных расчетов на проведение данных работ </t>
  </si>
  <si>
    <t>Реализация пректов инициативного  бюджетирования  по направлению "Твой проект", (Установка современной спортивно-игровой площадки с покрытием "Островок спорта")</t>
  </si>
  <si>
    <t>2.1.8</t>
  </si>
  <si>
    <t>2.1.9</t>
  </si>
  <si>
    <t>Реализация мероприятий по модернизации школьных систем образования</t>
  </si>
  <si>
    <t>Субсидии бюджетным учреждениям на иные цели (Создание центров образования естественно-научной и технологической направленностей "Точка роста")</t>
  </si>
  <si>
    <t>2.9.1</t>
  </si>
  <si>
    <t>01101S2362</t>
  </si>
  <si>
    <t>0120170100</t>
  </si>
  <si>
    <t>01201L7500</t>
  </si>
  <si>
    <t>Подпрограмма "Управление имуществом, находящимся в собственности и в ведении Чугуевского муниципального округа" на 2020-2027 годы</t>
  </si>
  <si>
    <t>Подпрограмма "Поддержка малого и среднего предпринимательства на территории Чугуевского муниципального округа" на 2020-2027 годы</t>
  </si>
  <si>
    <t>2.1.1.4</t>
  </si>
  <si>
    <t>Изготовление и оформление Книги Почетных граждан Чугуевского района</t>
  </si>
  <si>
    <t>Основное мероприятие "Обеспечение пожарной безопасности на территории Чугуевского муниципального округа"</t>
  </si>
  <si>
    <t>2.5.2</t>
  </si>
  <si>
    <t>2.5.3</t>
  </si>
  <si>
    <t>2.5.4</t>
  </si>
  <si>
    <t>2.5.5</t>
  </si>
  <si>
    <t xml:space="preserve">расчитска ручья "Горелый" в с. Чугуевкаот ледового покрытия </t>
  </si>
  <si>
    <t>Обеспечение деятельности муниципального бюджетного учреждения "Физкультурно-оздоровительный комплекс"</t>
  </si>
  <si>
    <t xml:space="preserve">Организация и проведение физкультурно-массовых мероприятий </t>
  </si>
  <si>
    <t>Участие сборных команд округа в соревнованиях, краевого, межрегионального, российского и международного уровней:
- оплата питания в пути;
- оплата питания в дни проведения соревнований;
- проживание в дни проведения соревнований;
- фрахтование автобуса.У</t>
  </si>
  <si>
    <t xml:space="preserve">Приобретение и поставка спортивного инвентаря, спортивногооборудования и иного имущества для развития массового спорта </t>
  </si>
  <si>
    <t>УСКД/АЧМО</t>
  </si>
  <si>
    <t>0590192190</t>
  </si>
  <si>
    <t>05901S2190</t>
  </si>
  <si>
    <t>05901S2230</t>
  </si>
  <si>
    <t>0590192230</t>
  </si>
  <si>
    <t>0590192680</t>
  </si>
  <si>
    <t>0590127040</t>
  </si>
  <si>
    <t xml:space="preserve">Муниципальная  
программа «Развитие образования Чугуевского муниципального округа» на 2020-2027 годы     
</t>
  </si>
  <si>
    <t>Подпрограмма "Развитие системы дошкольного образования в Чугуевском муниципальном округе" на 2020-2027 годы</t>
  </si>
  <si>
    <t>Подпрограмма  "Развитие системы общего образования в Чугуевском муниципальном округе" на 2020-2027 годы</t>
  </si>
  <si>
    <t>Проведение выставок, лекториев</t>
  </si>
  <si>
    <t xml:space="preserve">Проведение профилактических мероприятий антитабачной  и антиалкагольной направленности,неинфекционных заболеваний, заболеваний полости рта и заболеваний репродуктивной системы у мужчин </t>
  </si>
  <si>
    <t xml:space="preserve">Размещение публикации по профилактике здорового образа жизни, в средствах массовой информации </t>
  </si>
  <si>
    <t xml:space="preserve">Проведение лекций, бесед, классных часов, опросов среди детей, подростков и их родителей о пагубном влиянии вредных привычек с привлечением врачей, педиатров, психиатров, наркологов, психологов, сотрудников полиции </t>
  </si>
  <si>
    <t xml:space="preserve">Проведение оздоровительных мероприятий </t>
  </si>
  <si>
    <t>Организация клубов здоровья</t>
  </si>
  <si>
    <t>Анализ заболеваемрсти и смертности населения</t>
  </si>
  <si>
    <t>Основное мероприятие "Ликвидация несакционированных свалок"</t>
  </si>
  <si>
    <t>Ликвидация несакционированных свалок</t>
  </si>
  <si>
    <t>Основное мероприятие "Ликвидация несанкционированных свалок"</t>
  </si>
  <si>
    <t>Ликвидация несанкционированных свалок</t>
  </si>
  <si>
    <t>УЖО</t>
  </si>
  <si>
    <t>1890124110</t>
  </si>
  <si>
    <t>Субсидии на капитальный ремонт и ремонт атомобильных дорог общего пользования местного значения населенных пунктов за счет дорожного фонда Приморского края</t>
  </si>
  <si>
    <t>3.6</t>
  </si>
  <si>
    <t xml:space="preserve">Капитальный ремонт и ремонт автомобильных дорог общего пользования местного значения населенных пунктов за счет дорожного фонда Чугуевского округа в рамках софинансирования краевого бюджета </t>
  </si>
  <si>
    <t>03903S2390</t>
  </si>
  <si>
    <t>3.7</t>
  </si>
  <si>
    <t>0120120190</t>
  </si>
  <si>
    <t>2.1.10</t>
  </si>
  <si>
    <t>2.1.11</t>
  </si>
  <si>
    <t>0120192340</t>
  </si>
  <si>
    <t>Приобретение спортивной формы для участия команд Чугуевского муниципального округа в соревнованиях различных уровней</t>
  </si>
  <si>
    <t>0590120180</t>
  </si>
  <si>
    <t>Реализация целевой программы "Увековечение памяти погибших при защите Отечества на 2019</t>
  </si>
  <si>
    <t>УСКД/МКУ "ЦОДУК"</t>
  </si>
  <si>
    <t xml:space="preserve">Проведение диагностики, оценки транспортно-эксплутационного состояния а/дорог </t>
  </si>
  <si>
    <t xml:space="preserve">Выполнение комплекса кадастровых и иных работ </t>
  </si>
  <si>
    <t xml:space="preserve">Выполнение работ по техническому учету и паспортизации а/дорог </t>
  </si>
  <si>
    <t>Финансовая поддержка субъектам малого и среднего предпринимательства, имеющим статус социального предприятия</t>
  </si>
  <si>
    <t xml:space="preserve">Муниципальная  
программа «Социально-экономическое развитие Чугуевского муниципального округа» на 2020-2027 годы     
</t>
  </si>
  <si>
    <t>Подпрограмма "Долгосрочное финансовое планирование и организация бюджетного процесса в Чугуевском муниципальном округе" на 2020-2027 годы</t>
  </si>
  <si>
    <t>2.9.2</t>
  </si>
  <si>
    <t>Изготовление и приобретение печатной продукции по противодействию экстремизму и терроризму</t>
  </si>
  <si>
    <t xml:space="preserve">Субсидии бюджетам муниципальных образований Приморского края на капитальный ремонт зданий муниципальных общеобразовательных учреждений, </t>
  </si>
  <si>
    <t>Основное мероприятие "Содержание муниципального жилищного фонда"</t>
  </si>
  <si>
    <t>Основное мероприятие "Организация работы с твердыми коммунальными отходами"</t>
  </si>
  <si>
    <t>Подготовка видовых площадок</t>
  </si>
  <si>
    <t>Организация библиотечного обслуживания</t>
  </si>
  <si>
    <t>02902192540</t>
  </si>
  <si>
    <t>02901S92540</t>
  </si>
  <si>
    <t>Комлектование и обеспечение сохранности библиотечных фондов и обеспечение информационно-техническим оборудованием библиотек</t>
  </si>
  <si>
    <t>290120270</t>
  </si>
  <si>
    <t>290129071</t>
  </si>
  <si>
    <t>Государственная поддержка отрасли культуры (мдернизация библиотек в части комлектования книжных фондов библиотек муниципальных образований государственных общедоступных библиотек</t>
  </si>
  <si>
    <t>Расходы на обеспечение деятельности (оказание услуг, выполнение работ)  учреждений</t>
  </si>
  <si>
    <t>02902270591</t>
  </si>
  <si>
    <t>Расходы связанные с преобразованием сельских поселений</t>
  </si>
  <si>
    <t>Управление экономического развития и потребительского рынка администрации Чугуевского муниципального округа</t>
  </si>
  <si>
    <t>Диагностика и паспортизация дорог общего пользования</t>
  </si>
  <si>
    <t>Управление экономического развития и потребительского рынка</t>
  </si>
  <si>
    <t>Управление имущественных и земельных отношений</t>
  </si>
  <si>
    <t>Проведение районного конкурса "Предприниматель Чугуевского муниципального округа</t>
  </si>
  <si>
    <t>Финансовая поддержка субъектам малого и среднего предпринимательства, имеющих статус социально предприятия (предпринимателя)</t>
  </si>
  <si>
    <t>Подпрограмма  №1  "Поддержка малого и среднего предпринимательства на территории Чугуевского муниципального округа" на 2020-2027 годы</t>
  </si>
  <si>
    <t>Подпрограмма № 2 "Управление имуществом, находящимся в собственности и в ведении Чугуевского муниципального округа" на 2020-2027 годы</t>
  </si>
  <si>
    <t>Основное мероприятие "Формированине объектов недвижимости, обеспечение государственной регистрации, возникновения, изменения и прекращения права собственности Чугуевского муниципального округа"</t>
  </si>
  <si>
    <t>040000000</t>
  </si>
  <si>
    <t>0410000000</t>
  </si>
  <si>
    <t>0410140050</t>
  </si>
  <si>
    <t>Обеспечение проведения технической инвентаризации объектов недвижимости, изготовления технической документации,формирования земельных участков для организации проведения конкурсов и аукционов</t>
  </si>
  <si>
    <t>0420140010</t>
  </si>
  <si>
    <t>0420200000</t>
  </si>
  <si>
    <t>0420400000</t>
  </si>
  <si>
    <t>0420440040</t>
  </si>
  <si>
    <t>Подпрограмма "Создание условий для обеспечения доступным и комфортным жильем насления Чугуевского муниципального округа" на 2020-2027 годы</t>
  </si>
  <si>
    <t xml:space="preserve">Основное мероприятие "Создание условий для обеспечения доступным и комфортным жильем насления Чугуевского муниципального округа" </t>
  </si>
  <si>
    <t>Предоставление социальной выплаты на приобретение (строиельства) жилья участникам подпрограммы</t>
  </si>
  <si>
    <t>0430100000</t>
  </si>
  <si>
    <t>0430141050</t>
  </si>
  <si>
    <t>322</t>
  </si>
  <si>
    <t>Основное мероприятие "Совершенствование бюджетного процесса"</t>
  </si>
  <si>
    <t>122</t>
  </si>
  <si>
    <t>129</t>
  </si>
  <si>
    <t>Подпрограмма "Улучшение инвестиционного климата в Чугуевском мунципальном округе" на 2020-2027 годы</t>
  </si>
  <si>
    <t>Обновление основных производственных фондов промышленных предприятий</t>
  </si>
  <si>
    <t>Повышение эффективности агропромышленного комлекса</t>
  </si>
  <si>
    <t xml:space="preserve">Сохранение и поддержание плодородия земель путем внесения минеральных удобрений и средств химизации </t>
  </si>
  <si>
    <t>Отдельное мероприятие 2 "Повышение уровня качества жизни"</t>
  </si>
  <si>
    <t>Мероприятия муниципальной программы "Социально-экономическое развитие  Чугуевского муниципального округа" на 2020-2027 годы</t>
  </si>
  <si>
    <t>0490000000</t>
  </si>
  <si>
    <t>0490200000</t>
  </si>
  <si>
    <t>Оказние финансовой поддержки отдельным категориям граждан - всего</t>
  </si>
  <si>
    <t>оплата проезда беременных женщин и больных туберкулёзом на приём к врачу (в границах Чугуевского муниципального округа)</t>
  </si>
  <si>
    <t>04902410100</t>
  </si>
  <si>
    <t>единовременная денежная выплата лицам, удостоенным звания "Почетный гражданин Чугуевского муниципального округа (района)"</t>
  </si>
  <si>
    <t>идиновременная выплата на погребение умершего почетного гражданина Чугуевского муниципального округа (района)</t>
  </si>
  <si>
    <t>изготовление и оформление Книги Почетных граждан Чугуевского района</t>
  </si>
  <si>
    <t>049242030</t>
  </si>
  <si>
    <t>Ежемесячные денежные выплаты опекунам (попечителям) на содержание детей, находящихся под опекой</t>
  </si>
  <si>
    <t xml:space="preserve">Вознагрождение приемным родителям </t>
  </si>
  <si>
    <t xml:space="preserve">Субвенции бюджетам муниципальных образований Приморского края на реализацию государственных полномочий органов опеки и попечительства в отношении несовершеннолетних </t>
  </si>
  <si>
    <t>Отдельное мероприятие "Формирование благоприятных условий жизнидеятельности"</t>
  </si>
  <si>
    <t>0490322300</t>
  </si>
  <si>
    <t xml:space="preserve">Субсидии некоммерческим организациям, не являющимися муниципальными организациями </t>
  </si>
  <si>
    <t>0,00</t>
  </si>
  <si>
    <t>0500000000</t>
  </si>
  <si>
    <t>Развитие физической культуры, спорта и туризма в Чууевском муниципальном округе на 2020-2027 годы</t>
  </si>
  <si>
    <t>05090100000</t>
  </si>
  <si>
    <t xml:space="preserve">Проектирование и проверка проектно-сметной документации </t>
  </si>
  <si>
    <t xml:space="preserve">УСКД/АЧМО </t>
  </si>
  <si>
    <t>05901S92680</t>
  </si>
  <si>
    <t>УЧСКД, МБУ ДО ДЮЦ/МКУ "ЦООУ"</t>
  </si>
  <si>
    <t>Создание условий для привленчения населения Чугуевского муниципального округа к занятиям физической культуры и спорта</t>
  </si>
  <si>
    <t>0590200000</t>
  </si>
  <si>
    <t>Организация и проведениемассовых физкультурно-спортивных мероприятий</t>
  </si>
  <si>
    <t>Участие сборных команд района в соревнованиях, краевого, межрегионального, российского и международного уровней</t>
  </si>
  <si>
    <t xml:space="preserve">3. </t>
  </si>
  <si>
    <t>Развитие туризма на территории Чугуевского мунципального округа</t>
  </si>
  <si>
    <t>0590300000</t>
  </si>
  <si>
    <t>0590320250</t>
  </si>
  <si>
    <t xml:space="preserve">Приобретение призов и наградной атрибутики </t>
  </si>
  <si>
    <t>0590320260</t>
  </si>
  <si>
    <t>Разработкатуристических маршрутов по объектам культурно-исторического наследия</t>
  </si>
  <si>
    <t>Обеспечение деятельности муниципального бюджетного учреждения  "Физкультурно-оздоровительный комплекс"</t>
  </si>
  <si>
    <t>УЧСКД/МКУ "ЦОДУК"</t>
  </si>
  <si>
    <t>6.1.</t>
  </si>
  <si>
    <t>0590670790</t>
  </si>
  <si>
    <t>Организация и проведение физкультурно-массовых мероприятий</t>
  </si>
  <si>
    <t>Муниципальная программа "Обеспечениедоступным жильем и качественными услугами жилищно-коммунального хозяйства насления Чугуевского муниципального округа" на 2020-2027 годы</t>
  </si>
  <si>
    <t>0600000000</t>
  </si>
  <si>
    <t>Подпрограмма "Содержание и ремонт муниципального жилищного фонда"</t>
  </si>
  <si>
    <t>0610000000</t>
  </si>
  <si>
    <t>0610100000</t>
  </si>
  <si>
    <t>Взносы на капитальный ремонт муниципальных помещений и многоквартирных домов, включенных в региональную программу капитального ремонта</t>
  </si>
  <si>
    <t xml:space="preserve">Организация, содержание и ремонт муниципального жилищного фонда, оформление технической документции </t>
  </si>
  <si>
    <t>Организация работы с твердыми коммунальными отходами</t>
  </si>
  <si>
    <t>0620200000</t>
  </si>
  <si>
    <t>Организация сбора и вывоза бытовых отходов и мусора</t>
  </si>
  <si>
    <t>06102221500</t>
  </si>
  <si>
    <t>Подпрограмма "Чистая вода"</t>
  </si>
  <si>
    <t>0620100000</t>
  </si>
  <si>
    <t xml:space="preserve">Модернизация коммуникаций водоснабжения и водоотведения </t>
  </si>
  <si>
    <t>Ремонт и строительство объектов децентрализованного водоснабжения</t>
  </si>
  <si>
    <t>Подпрограмма "Обеспечение детей-сирот и детей, оставшихся без попечения родителе, лиц из числа дете-сирот и детей, оставшихся без попечения родителей, жилыми помещениями</t>
  </si>
  <si>
    <t>06300000000</t>
  </si>
  <si>
    <t>Выполнение обязательств по обеспечению детей-сирот и детей, оставшихся без попечения родителей, лиц из числа детей-сирот и детей, оставшихся без попечения родителей</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</si>
  <si>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краевого бюджета</t>
  </si>
  <si>
    <t>412</t>
  </si>
  <si>
    <t>0630100000</t>
  </si>
  <si>
    <t>0630M0820</t>
  </si>
  <si>
    <t>Переселение граждан из ветхого и аварийного жилья, с учетом необходимости развития жилищного строительства</t>
  </si>
  <si>
    <t>Признание жилых помещений непргодными для проживания и снос жилых помещений признанных непригодными</t>
  </si>
  <si>
    <t>0640100000</t>
  </si>
  <si>
    <t>0650000000</t>
  </si>
  <si>
    <t>0640000000</t>
  </si>
  <si>
    <t>Предоставление субсидий молодым семьям на приобретение (стротельства) жилья</t>
  </si>
  <si>
    <t>5.1.1</t>
  </si>
  <si>
    <t>Обеспечение жильем молодых семей</t>
  </si>
  <si>
    <t>0650100000</t>
  </si>
  <si>
    <t>Мероприятия муниципальной программы "Обеспечение доступным жильем и качественными услугами жилищно-коммунального хозяйства населения Чугуевского муниципального округа"</t>
  </si>
  <si>
    <t>0690000000</t>
  </si>
  <si>
    <t>Обеспечение теплоснабжением многоквартирных домов</t>
  </si>
  <si>
    <t>0690123090</t>
  </si>
  <si>
    <t>7. Муниципальная проограмма «Энергосбережение и энергетическая эффективность Чугуевского муниципального округа» на 2020-2027 годы</t>
  </si>
  <si>
    <t>5.  Муниципальная программа «Развитие физической культуры, спорта и туризма в Чугуевского муниципального округа» на 2020–2027 годы</t>
  </si>
  <si>
    <t xml:space="preserve">
4. Муниципальная  программа «Социально-экономическое развитие Чугуевского муниципального округа» на 2020-2027годы     </t>
  </si>
  <si>
    <t>3. Муниципальная программа «Развитие транспортной инфраструктуры Чугуевского муниципального округа» на 2020 - 2027 годы" ( в тыс. руб.)</t>
  </si>
  <si>
    <t xml:space="preserve">2. Муниципальная программа "Развитие культуры чугуевского муниципального округа" на 2020-2027 годы </t>
  </si>
  <si>
    <t xml:space="preserve">1. Муниципальная программа "Развитие образования Чугуевского муниципального округа" на 2020-2027 годы </t>
  </si>
  <si>
    <t>Мероприятия муниципальной программы "Энергосбережение и энергетическая эффективность Чугевского муниципального округа"</t>
  </si>
  <si>
    <t>Муниципальная программа «Энергосбережение и энергетическая эффективность Чугуевского муниципального округа» на 2020- 2027 годы</t>
  </si>
  <si>
    <t>0700000000</t>
  </si>
  <si>
    <t>0790000000</t>
  </si>
  <si>
    <t>Технологические и технические мероприятия по энергосбережению и повышению энергетической эффективности</t>
  </si>
  <si>
    <t>0790200000</t>
  </si>
  <si>
    <t>0790222090</t>
  </si>
  <si>
    <t>Содержание линий уличного осещения</t>
  </si>
  <si>
    <t>0790223080</t>
  </si>
  <si>
    <t>Приобретение, установка и ремонт трансформаторных подстанций</t>
  </si>
  <si>
    <t>8. Муниципальная проограмма «Формирование комфортной городской среды Чугуевского муниципального округа» на 2020-2027 годы</t>
  </si>
  <si>
    <t xml:space="preserve">1. </t>
  </si>
  <si>
    <t>Подпрограмма "Формирование современной городской среды" Чугуевского муниципального округа на 2020-2027 годы</t>
  </si>
  <si>
    <t>0810000000</t>
  </si>
  <si>
    <t>Федеральный проект "Формирование комфортной городской среды"</t>
  </si>
  <si>
    <t>081F255550</t>
  </si>
  <si>
    <t>Пдпрограмма "Благоустройство территорий, детских и спортивных площадок  на территории Чугуевского муниципального округа" на 2020-2027 годы</t>
  </si>
  <si>
    <t>0820000000</t>
  </si>
  <si>
    <t>Субсидии бюджетам муниципальных образований Приморского края на поддержку муниципальных программ по благоустройству территорий муниципальных образований Приморского края</t>
  </si>
  <si>
    <t>0820192610</t>
  </si>
  <si>
    <t>Поддержка муниципальных программ по благоустройству территорий муниципальных образований Приморского края, в рамках софинансирования из краевого бюджета</t>
  </si>
  <si>
    <t>08201S2610</t>
  </si>
  <si>
    <t>Отдельные мероприятия муниципальной программы "Формирование соременной городской среды"</t>
  </si>
  <si>
    <t>0890000000</t>
  </si>
  <si>
    <t>890127040</t>
  </si>
  <si>
    <t>890227070</t>
  </si>
  <si>
    <t>Выполнение работ по ремонту дворвых территорий многоквартирных домов, общественных территорий, территорий детских и спортивных площадок</t>
  </si>
  <si>
    <t>890327080</t>
  </si>
  <si>
    <t>Отдельное мероприятие "Проведение топографо-геодезических работ"</t>
  </si>
  <si>
    <t>0890400000</t>
  </si>
  <si>
    <t>УЖО/отдел благоустройства</t>
  </si>
  <si>
    <t>9. Муниципальная проограмма «Комплексные меры по профилактике правонарушений на территории Чугуевского муниципального округа» на 2020-2027 годы</t>
  </si>
  <si>
    <t>Объём расходов (руб.), годы</t>
  </si>
  <si>
    <t>6. Муниципальная программа «Обеспечение доступным жильем и качественными услугами жилищно-коммунального хозяйства населения Чугуевского муниципального округа" на 2020-2027 годы ( руб.)</t>
  </si>
  <si>
    <t>10. Муниципальная программа "Материально - техническое обеспечение органов местного самоуправления Чугуевского муниципального округа" на 2020-2027 годы (в руб.)</t>
  </si>
  <si>
    <t>Мероприятия муниципальной программы "Материально-техническое обеспечение органов местного самоуправления Чугуевского муниципального округ" на 2020-2027 годы</t>
  </si>
  <si>
    <t>1000000000</t>
  </si>
  <si>
    <t xml:space="preserve">Расходы по оплате договоров, контрактов на выполнение работ, оказание услуг, связанных с материально-техническим обеспечением органов местного самоуправления </t>
  </si>
  <si>
    <t>1.1.1.1</t>
  </si>
  <si>
    <t>Приобретение ГСМ</t>
  </si>
  <si>
    <t>1.1.1.2</t>
  </si>
  <si>
    <t xml:space="preserve">приобретение программных продуктов </t>
  </si>
  <si>
    <t>приобретение материальных запасов, бланочной продукции, ОС</t>
  </si>
  <si>
    <t>Расходы на обеспечение деятельности (окзание услуг, выполнения работ учреждения)</t>
  </si>
  <si>
    <t>администрция Чугуевского МО (соисполнитель)</t>
  </si>
  <si>
    <t>Выплата заработной платы</t>
  </si>
  <si>
    <t>Оплата договоров по текущему ремонту, техобслуживание автомобилей, услуги связи, приобретение ТМЦ, охранные услуги</t>
  </si>
  <si>
    <t>11. Муниципальная программа «Информационное общество Чугуевского муниципального округа» на 2020-2027 годы</t>
  </si>
  <si>
    <t>Объем расходов (руб.), годы</t>
  </si>
  <si>
    <t>Мероприятия муниципальной программы "Информационное общество Чугуевского муниципального округа" на 2020-2027годы</t>
  </si>
  <si>
    <t>1190000000</t>
  </si>
  <si>
    <t>1190100000</t>
  </si>
  <si>
    <t>1190125020</t>
  </si>
  <si>
    <t>1190125030</t>
  </si>
  <si>
    <t>1190200000</t>
  </si>
  <si>
    <t>1190225040</t>
  </si>
  <si>
    <t>1190225050</t>
  </si>
  <si>
    <t>621</t>
  </si>
  <si>
    <t>Управление организационной работы                                      МКУ "ЦХО"</t>
  </si>
  <si>
    <t xml:space="preserve">12. Муниципальная программа «Развитие муниципальной службы в Чугуевском муниципальном округе» на 2020-2027 годы </t>
  </si>
  <si>
    <t>Мероприятия муниципальной программы "Развитие муниципальной ссслужбы в Чугуевском муниципальном округе" на 2020-2027годы</t>
  </si>
  <si>
    <t xml:space="preserve">Основное мероприятие "Обеспечение повышения уровня профессиональной компетентности муниципальных служащих админстрации Чугуевского муниципального округа                                                        </t>
  </si>
  <si>
    <t>1290226010</t>
  </si>
  <si>
    <t>Расходы на выплату единовременного денежного поощрения за присвоение звания Лучший муниципальный служащий"</t>
  </si>
  <si>
    <t>1290300000</t>
  </si>
  <si>
    <t>1290326020</t>
  </si>
  <si>
    <t>1290329060</t>
  </si>
  <si>
    <t>312</t>
  </si>
  <si>
    <t>13. Муниципальная программа "О противодействии коррупции  в Чугуевском муниципальном округе» на 2020-2027 годы "</t>
  </si>
  <si>
    <t>Мероприятия муниципальной программы "О противодействии коррупции в Чугуевском муниципальном округе" на 2020-2027 годы</t>
  </si>
  <si>
    <t>1390126030</t>
  </si>
  <si>
    <t>1390126110</t>
  </si>
  <si>
    <t>Мероприятия муниципальной программы "Комплексные меры по профилактике терроризма и экстремизма на территории Чугуевского муниципального округа" на 2020-2027 годы</t>
  </si>
  <si>
    <t>Мероприятия муниципальной программы "Защита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 на 2020-2027 годы</t>
  </si>
  <si>
    <t>Основное мероприятие "Предупреждение, ликвидация, снижение рисков и смягчение последствий ЧС природного и техногенного характера, на территории Чугуевского муниципального округа"</t>
  </si>
  <si>
    <t>Мероприятия муниципальной программы "Содержание и благоустройство Чугуевского муниципального округа" на 2020-2027  годы</t>
  </si>
  <si>
    <t>Основное мероприятие "Организация мероприятий по содержанию и благоустройству Чугевского мцниципального округа</t>
  </si>
  <si>
    <t>Управление жизнеобеспечения/отдел благоустройства</t>
  </si>
  <si>
    <t>Основное мероприятие "Организация ритуальных услуг и содержание мест захоронения Чугуевского муниципального округа</t>
  </si>
  <si>
    <t>1690200000</t>
  </si>
  <si>
    <t>1690293190</t>
  </si>
  <si>
    <t>Мероприятия муниципальной программы  "Укрепление общественного здоровья" на 2021-2027 годы</t>
  </si>
  <si>
    <t>Обеспечение деятельности муниципального казенного учреждения "Центр обеспечения деятельности учрежденй культуры"</t>
  </si>
  <si>
    <t>0290300000</t>
  </si>
  <si>
    <t>0290370590</t>
  </si>
  <si>
    <t>0290370591</t>
  </si>
  <si>
    <t>0290329070</t>
  </si>
  <si>
    <t>0290400000</t>
  </si>
  <si>
    <t>Объем расходов (в тыс. рублях), годы</t>
  </si>
  <si>
    <t xml:space="preserve">14. Муниципальная программа «Комплексные меры по профилактике терроризма и экстремизма 
на территории Чугуевского муниципального округа» 
 на 2020 - 2027 годы ( руб.)                                         </t>
  </si>
  <si>
    <t>15. Муниципальная программа «Защита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 на 2020-2027 годы»  (в тыс. руб.)</t>
  </si>
  <si>
    <t>16. Муниципальная программа "Содержание и благоустройство Чугуевского муниципального округа" на 2020-2027 годы</t>
  </si>
  <si>
    <r>
      <t xml:space="preserve">             17. </t>
    </r>
    <r>
      <rPr>
        <b/>
        <i/>
        <sz val="12"/>
        <rFont val="Times New Roman"/>
        <family val="1"/>
        <charset val="204"/>
      </rPr>
      <t>Муниципальная программа "Укрепление общественного здоровья" на 2021-2027 годы</t>
    </r>
    <r>
      <rPr>
        <b/>
        <i/>
        <sz val="11"/>
        <rFont val="Times New Roman"/>
        <family val="1"/>
        <charset val="204"/>
      </rPr>
      <t xml:space="preserve"> (в тыс. руб.)</t>
    </r>
  </si>
  <si>
    <r>
      <t xml:space="preserve">            </t>
    </r>
    <r>
      <rPr>
        <b/>
        <i/>
        <sz val="12"/>
        <rFont val="Times New Roman"/>
        <family val="1"/>
        <charset val="204"/>
      </rPr>
      <t xml:space="preserve">   18. Муниципальная программа "Охрана окружающей среды на территории Чугуевского муниципального округа" на 2023-2027 годы</t>
    </r>
    <r>
      <rPr>
        <b/>
        <i/>
        <sz val="11"/>
        <rFont val="Times New Roman"/>
        <family val="1"/>
        <charset val="204"/>
      </rPr>
      <t xml:space="preserve"> (в тыс. руб.)</t>
    </r>
  </si>
  <si>
    <t xml:space="preserve">1. Муниципальная программа "Развитие  образования Чугуевского муниципального округа" на 2020-2027 годы </t>
  </si>
  <si>
    <t>2. Муниципальная программа "Развитие культуры Чугуевского муниципального округа" на 2020-2027 годы</t>
  </si>
  <si>
    <t>3. «Развитие транспортной инфраструктуры Чугуевского муниципального округа» на 2020 - 2027 годы</t>
  </si>
  <si>
    <t>Отдельное  мероприятие "Повышение уровня и качества жизни"</t>
  </si>
  <si>
    <t>Подпрограмма "Улучшение инвестиционного климата в  Чугуевском муниципальном округе" на 2020-2027 годы</t>
  </si>
  <si>
    <t>6. Муниципальная программа "Обеспечение доступным жильем и качественными услугами жилищно-коммуналного хозяйства населения Чугуевского муниципального округа" на 2020-2027 годы</t>
  </si>
  <si>
    <t>7. Муниципальная программа «Энергосбережение и энергетическая эффективность Чугуевского муниципального округа" на 2020-2027 годы</t>
  </si>
  <si>
    <t>Основное мероприятие "Технологические и технические мероприятия по энергосбережению и повышению энергетической эффективности"</t>
  </si>
  <si>
    <t>Ремонт о модернизация тепловых сетей</t>
  </si>
  <si>
    <t>5.1.1.</t>
  </si>
  <si>
    <t>Основное мероприятие "Предоставление субсидии молодым семьям на приобретение (строительство) жилья</t>
  </si>
  <si>
    <t>Основное мероприятие "Переселение граждан из ветхого и аварийного жилья, с учетом необходимости развития жилищного строительства"</t>
  </si>
  <si>
    <t xml:space="preserve">Основное мероприятие "Выполнение обязательств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 </t>
  </si>
  <si>
    <t>Основное меропритятие "Обеспечение мероприятий по модернизации системы коммуникаций водоснабжения и водоотведения"</t>
  </si>
  <si>
    <t>"Модернизация системы коммуникаций водоснабжения и водоотведения"</t>
  </si>
  <si>
    <t xml:space="preserve">Организация, содержание и ремонт муниципального жилищного фонда, оформление технической документации </t>
  </si>
  <si>
    <t>"Организация сбора и вывоза бытовых отходов имусора</t>
  </si>
  <si>
    <t xml:space="preserve">Фактические
расходы  
(рублей) 
</t>
  </si>
  <si>
    <t>Выполнение работ по ремонту дворовых территорий многоквартирных домов, общественных территорий, территорий детских и спортивных площадок</t>
  </si>
  <si>
    <t>Выполнение работ по благоустройству территорий общественных территорий, дворовых многоквартирных домов, детских и спортивных площадок</t>
  </si>
  <si>
    <t>Проведение топографо-геодезических работ</t>
  </si>
  <si>
    <t>Содействие развитию молодежных общественных объединений, привлекающих в работу «трудных подростков» (заказ имиджевой продукции)</t>
  </si>
  <si>
    <t xml:space="preserve">Фактические
расходы  
(руб.) 
</t>
  </si>
  <si>
    <t xml:space="preserve">Оценка расходов              (в соответствии с муниципальной программой),
   руб.   
</t>
  </si>
  <si>
    <t xml:space="preserve">  
9. Муниципальная программа «Комплексные меры по профилактике правонарушений на территории Чугуевского муниципального округа» на 2020-2027 годы     
</t>
  </si>
  <si>
    <t>10. Муниципальная программа "Материально - техническое обеспечение органов местного самоуправления Чугуевского муниципального округа" на 2020-2027 годы</t>
  </si>
  <si>
    <t xml:space="preserve">Оценка расходов              (в соответствии с муниципальной программой),
  руб.   
</t>
  </si>
  <si>
    <t>12. Муниципальная программа «Развитие муниципальной службы в Чугуевском муниципальном округе» на 2020-2027 годы</t>
  </si>
  <si>
    <t xml:space="preserve">Основное мероприятие "Внедрение современных механизмов стимулирования муниципальных служащих, повышения престижа муниципальной службы                                                   </t>
  </si>
  <si>
    <t>13. Муниципальная программа «О противодействии коррупции в Чугуевском муниципальном округе"» на 2020-2027 годы</t>
  </si>
  <si>
    <t xml:space="preserve">Фактические
расходы  
 (руб.) 
</t>
  </si>
  <si>
    <t xml:space="preserve"> Повышение квалификации муниципальных служащих по образовательным программам в области противодействия коррупции</t>
  </si>
  <si>
    <t>Основное мероприятие "Антикорупционное обучение и антикорупционная пропаганда  "</t>
  </si>
  <si>
    <t xml:space="preserve">14. Муниципальная программа «Комплексные меры по профилактике терроризма и экстремизма 
на территории Чугуевского муниципального округа» 
 на 2020 - 2027 годы   </t>
  </si>
  <si>
    <t>Изготовление печатной продукции (памяток, брошюр) по противодействию экстремизму и терроризму</t>
  </si>
  <si>
    <t xml:space="preserve">15. Муниципальная программа «Защита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 на 2020-2027 годы»  </t>
  </si>
  <si>
    <t>Обеспечение мер  по предупреждению, ликвидации снижение и смягчение рисков последствий ЧС"</t>
  </si>
  <si>
    <t>Организация работы автопоезда "Здоровье", мобильных бригад медицинских работников</t>
  </si>
  <si>
    <r>
      <t xml:space="preserve">          17.     </t>
    </r>
    <r>
      <rPr>
        <b/>
        <i/>
        <sz val="12"/>
        <color rgb="FF000000"/>
        <rFont val="Times New Roman"/>
        <family val="1"/>
        <charset val="204"/>
      </rPr>
      <t>Муниципальная программа "Укрепение общественного здоровья" на 2021-2027 годы</t>
    </r>
  </si>
  <si>
    <r>
      <t xml:space="preserve">      18.        </t>
    </r>
    <r>
      <rPr>
        <b/>
        <i/>
        <sz val="12"/>
        <color rgb="FF000000"/>
        <rFont val="Times New Roman"/>
        <family val="1"/>
        <charset val="204"/>
      </rPr>
      <t>Муниципальная программа "Охрана окружающей среды на территории Чугуевского муниципального округа" на 2023-2027 годы</t>
    </r>
  </si>
  <si>
    <t>614</t>
  </si>
  <si>
    <t>3.1.12</t>
  </si>
  <si>
    <t>3.1.13</t>
  </si>
  <si>
    <t xml:space="preserve">Субсидии бюджетным учреждениям на иные цели (Мероприятия по трудоустройству несовершеннолетних) </t>
  </si>
  <si>
    <t xml:space="preserve">Субсидии бюджетам муниципальных образований Приморского края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</si>
  <si>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Субсидии бюджетным учреждениям на финансовое обеспечение государственного полномочия (муниципального задания) на оказание государственных (муниципальных) услуг (выполнение рбот) (расходы на обеспечение деятельности (оказание услуг, выполнение работ) ДЮЦ)</t>
  </si>
  <si>
    <t>Субсдии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</si>
  <si>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Субсдии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Расходы на приобретение коммунальных услуг. </t>
  </si>
  <si>
    <t xml:space="preserve">Субсдии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(расходы на приобретение коммунальных услуг) </t>
  </si>
  <si>
    <t xml:space="preserve">краевой бюджет (субсидии, субвенции, иные межбюджетные трансферты),    </t>
  </si>
  <si>
    <t xml:space="preserve">бюджет  Чугуевского муниципального округа </t>
  </si>
  <si>
    <t>Создание центров образования естественно-научной и технологической направленностей "Точка Роста"</t>
  </si>
  <si>
    <t xml:space="preserve">Реализация проектов  инициативного бюджетирования по направлению "Молодежный бюджет" ("Акваквест-детская полоса препятствий") </t>
  </si>
  <si>
    <t>Основное мероприятие Реализация мероприятий в рамках государственной программы Российской Федерация "Комплексноеразвитие сельских территорий"</t>
  </si>
  <si>
    <t xml:space="preserve">Внебюджетные источники </t>
  </si>
  <si>
    <t>Обеспечение комплексного развития сельских территорий (строительство и реконструкция (модернизация), капитальный ремонт объектов муниципальных общеобразовательных организаций, приобретение оборудования и транспортных средств)</t>
  </si>
  <si>
    <t>2.9.</t>
  </si>
  <si>
    <t>Федеральный проект "Успех каждого ребенка""</t>
  </si>
  <si>
    <t>2.10</t>
  </si>
  <si>
    <t>Федеральный проект "Патриотическое воспитание граждан Российской Федерации"</t>
  </si>
  <si>
    <t>2.10.1</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</si>
  <si>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</si>
  <si>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2.10.2</t>
  </si>
  <si>
    <t>Субсидии бюджетным учреждениям на иные цели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</si>
  <si>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2.11</t>
  </si>
  <si>
    <t>Обеспечение развития и укрепления материально-технической базы домов культуры в населенных пунктах с числом жителей до 50 тысяч человек</t>
  </si>
  <si>
    <t>Создание и модернизация учреждений культурно-досугового типа в сельской местности</t>
  </si>
  <si>
    <t>Развитие сети учреждений культурно-досугового тип</t>
  </si>
  <si>
    <t>Капитальный ремонт здания сельского клуба села Уборка</t>
  </si>
  <si>
    <t>Основное мероприятие "Реализация мероприятий в рамках государственной программы Российской Федерации "Комплексное развитие сельских территорий"</t>
  </si>
  <si>
    <t>Обеспечение комлексного развития сельских территорий (строительство и реконструкция (модернизация), капитальный ремонт объектов муниципальных организаций культурно-досугового типа, приобретение оборудования и транспортных средств</t>
  </si>
  <si>
    <t>11.1</t>
  </si>
  <si>
    <t>11.1.1</t>
  </si>
  <si>
    <t>Проект "Комлексное развитие сельских территорий села Чугуевка, села Соколовка Чугуевского муниципального округа Приморского края"</t>
  </si>
  <si>
    <t>Капитальный ремонт сельского клуба села Соколовка</t>
  </si>
  <si>
    <t>Приобретение оборудования, оргтехники и мебели для сельского клуба села Соколовка</t>
  </si>
  <si>
    <t>Приобретение оавтобуса для сельского клуба села Соколовка</t>
  </si>
  <si>
    <t>11.1.1.1</t>
  </si>
  <si>
    <t>11.1.1.2</t>
  </si>
  <si>
    <t>11.1.1.3</t>
  </si>
  <si>
    <t>Организация транспортного обслуживания на условиях софинансирования</t>
  </si>
  <si>
    <t>Основное мероприятие "Восстановление и поддержание до нормативных требований транспортно-эксплуатационного состояния автомобильных дорог общего пользования"</t>
  </si>
  <si>
    <t>2.1.1.</t>
  </si>
  <si>
    <t>2.1.2.</t>
  </si>
  <si>
    <t>2.1.3.</t>
  </si>
  <si>
    <t>2.2.1.</t>
  </si>
  <si>
    <t>2.2.1.1.</t>
  </si>
  <si>
    <t>2.2.2.</t>
  </si>
  <si>
    <t>2.2.2.1</t>
  </si>
  <si>
    <t>Выполнение работ по текущему ремонту с. Чугуевка ул. Лесная (от пересечения с ул. Октября, д. 31а до ул. Лапика, д. 19 (950м) и от перекрестка ул. Лапика, д. 3 до пересечения с ул. Лапика, д. 39 (94м)</t>
  </si>
  <si>
    <t>Выполнение работ по текущему ремонту межквартальной дороги с. Чугуевка ул. Лазо от перекресткана ул. Лазо, 29 до пересечения с ул. Партизанской, д. 35 (708м)</t>
  </si>
  <si>
    <t>2.2.2.2</t>
  </si>
  <si>
    <t>2.2.2.3</t>
  </si>
  <si>
    <t>2.2.3.</t>
  </si>
  <si>
    <t>2.2.3.1</t>
  </si>
  <si>
    <t>2.2.3.1.1</t>
  </si>
  <si>
    <t>2.2.3.1.2</t>
  </si>
  <si>
    <t>2.2.3.2</t>
  </si>
  <si>
    <t>2.2.3.2.1</t>
  </si>
  <si>
    <t>2.2.3.3</t>
  </si>
  <si>
    <t>2.2.3.4</t>
  </si>
  <si>
    <t>2.2.3.5</t>
  </si>
  <si>
    <t>2.2.3.6</t>
  </si>
  <si>
    <t>2.2.3.7</t>
  </si>
  <si>
    <t>2.2.3.8</t>
  </si>
  <si>
    <t>2.2.3.9</t>
  </si>
  <si>
    <t>2.3.1.</t>
  </si>
  <si>
    <t>2.4.3</t>
  </si>
  <si>
    <t>4. Муниципальная программа «Социально-экономическое развитие Чугуевского муниципального округа»                                                               на 2020-2027 годы</t>
  </si>
  <si>
    <t>Обеспечение проведения оценки рыночной стоимости объектов муниципального имущества</t>
  </si>
  <si>
    <t xml:space="preserve">Всего </t>
  </si>
  <si>
    <t xml:space="preserve">Бюджет округа </t>
  </si>
  <si>
    <t>Основное мероприятие "Подготовка проектов межевания земельных участков на проведение кадастровых работ"</t>
  </si>
  <si>
    <t xml:space="preserve">Краевой бюджет </t>
  </si>
  <si>
    <t>Процентные платежи по муниципальному долгу</t>
  </si>
  <si>
    <t>Разработка инвестиционного профиля, концепции брендирования и продвижения Чугуевского муниципального округа</t>
  </si>
  <si>
    <t>Разработка инвестиционного профиля Чугуевского муниципального округа</t>
  </si>
  <si>
    <t>Разработка концепции брендирования и продвижения Чугуевского муниципального округа</t>
  </si>
  <si>
    <t>Мероприятия муниципальной программы "Социально-экономическое развитие Чугуевского муниципального округа" на 2020-2027 годы</t>
  </si>
  <si>
    <t xml:space="preserve">Приобретение и изготовление печатной продукции информационной открытости </t>
  </si>
  <si>
    <t xml:space="preserve">Краевой бюджет  </t>
  </si>
  <si>
    <t>8.  Муниципальная программа "Формирование современной городской среды"                                                                                                  Чугуевского муниципального округа на 2020-2027</t>
  </si>
  <si>
    <t>Создание условий для обеспечения услугами связи и широкополостного интернета жителей Чугуевского муниципального округа"</t>
  </si>
  <si>
    <t xml:space="preserve">Проведение работ связанных с обследованием атоиобильных дорог, в части их покрытия подвижной радиотелефонной связью </t>
  </si>
  <si>
    <t>Создание условий для обеспечения услугами связи и широкополостного интернета жителей Чугуевского муниципального округа (с. Извилинка)</t>
  </si>
  <si>
    <t>Создание условий для обеспечения услугами связи и широкополостного интернета жителей Чугуевского муниципального округа (с. Полыниха)</t>
  </si>
  <si>
    <t>Создание условий для обеспечения услугами связи и широкополостного интернета жителей Чугуевского муниципального округа (с. Березовка)</t>
  </si>
  <si>
    <t>Организация профессионального обучения муниципальных служащих</t>
  </si>
  <si>
    <t xml:space="preserve">Расходы на выплату единовременного денежного поощрения за присвоение звания "Лучший муниципальный служащий" </t>
  </si>
  <si>
    <t xml:space="preserve"> Пенсии за высугу лет лицам, замещавшим должности муниципальной службы в органах местного самоуправления Чугуевского муниципального округа</t>
  </si>
  <si>
    <t>2.5.6</t>
  </si>
  <si>
    <t>Приобретение емкости для обустройства искусственных заглубленных пожарных водоемов</t>
  </si>
  <si>
    <t xml:space="preserve">Приобретение противопожарных ранцев-опрыскивателей, зажигательных аппаратов и таблеток-смачивателей для РЛО </t>
  </si>
  <si>
    <t>Приобретение и обслуживание (ремонт) мотопмп, приобретение ледобуров, спец, одежды и инвентаря для добровольных пожарных по селам</t>
  </si>
  <si>
    <t xml:space="preserve">оборудование жилых домов социально-незащищенных граждан автономными пожарными извещателями </t>
  </si>
  <si>
    <t>Обустройство искусственных пожарных водоемов объемом 56 м3 в населенных пунктах в нормативном радиусе 200 метров от социально значимых объектов, а также оплата расходов на составление сметных расчетов на проведение данных работ</t>
  </si>
  <si>
    <t xml:space="preserve">Осуществление противопожарной пропаганды, издание специальной рекламной продукции </t>
  </si>
  <si>
    <t>Приобретение дополнительных знаков "Пожарный водозабор" с указателями направления</t>
  </si>
  <si>
    <t xml:space="preserve">Приобретениеи установка банеров, плакатов, аншлагов с информацией о мерах предосторожности с огнем и о введениии особого противопожарного режима </t>
  </si>
  <si>
    <t>Приобретениеи и распространение информационных листовок, памяток и брошюр на тематику пожарной безопасности</t>
  </si>
  <si>
    <t xml:space="preserve">Создание условий для забора воды пожарной </t>
  </si>
  <si>
    <t>Обучение добровольных пожарных тактическим основам тушения пожаров в специализированных центрах</t>
  </si>
  <si>
    <t xml:space="preserve">Создание условий деятельности добровольной пожарной охране </t>
  </si>
  <si>
    <t xml:space="preserve">Оборудование, обновление противопожарных разрывов для недопущения переброса природных пожаров на территории неселенных пунктов, а также оплата расходов на составление сметных расчетов на проведение данных работ </t>
  </si>
  <si>
    <t>Основное мероприятие "Предупреждение, ликвидация, снижение рисков и смягчение последствий чрезвычайных ситуаций природного и техногенного характера  на территории Чугуевского муниципального округа"</t>
  </si>
  <si>
    <t xml:space="preserve">Предпроектные работы по определению мероприятий по защите от негативного воздействия вод </t>
  </si>
  <si>
    <t>Основное мероприятие "Мониторинг заболеваемости населения Чугуевского муниципального округа"</t>
  </si>
  <si>
    <t>Основное мероприятие "Пропаганда здорового образа жизни, профилактика вредных привычек, формирование у населения мотивации к здоровому образу жизни"</t>
  </si>
  <si>
    <t>Основное мероприятие "Проектирование и строительство очистных сооружений"</t>
  </si>
  <si>
    <t>5. Муниципальная программа «Развитие физической культуры, спорта и туризма в Чугуевского муниципального округа»                                                       на 2020–2027 годы</t>
  </si>
  <si>
    <t>Выполнение работ по благоустройству общественной территории  "Центральная площадь, с. Чугуевка, ул. 50 лет Октября, 193"</t>
  </si>
  <si>
    <t>Выполнение работ по благоустройству дворовой территории в с. Чугуевка, ул. Комарова, д. 9</t>
  </si>
  <si>
    <t>Выполнение работ по благоустройствуобщественной территории "Зона отдыха, с. Чугуевка, ул. Комарова, 21А"</t>
  </si>
  <si>
    <t>Выполнение работ по благоустройствуобщественной территории "Спортивно-игровая площадка, с. Шумный, ул. Центральная, д. 30</t>
  </si>
  <si>
    <t>Проведение негосударственной экспертизы проектно- сметной документации (Благоустройство общественной территории "Спортивно-игровая площадка, Чугуевский район, с. Шумный, ул. Центральная, д. 30")</t>
  </si>
  <si>
    <t>Проведение негосударственной экспертизы сметной документации (Благоустройство общественной территории "Центральная площадь, с. Чугуевка, ул. 50 лет Октября, д. 193")</t>
  </si>
  <si>
    <t>Разработка дизайн-проекта по благоустройству общественной территории "Зона отдыха, с. Чугуевка, ул. Комарова, д. 21А"</t>
  </si>
  <si>
    <t>Выполнение работ по устройству "Пешеходной дорожки" в с. Чугуевка, ул. Титова, д. 60 - д.63</t>
  </si>
  <si>
    <t>Выполнение работ по благоустройству общественной территории "Центральная площадь" с. Чугуевка ул. 50 лет Октября, 193</t>
  </si>
  <si>
    <t xml:space="preserve">Мероприятия по инвентаризации кладбищ, стен скорби, крематориев, а также мест захоронений на кладбищах и стенах скорби </t>
  </si>
  <si>
    <t xml:space="preserve">Реализация проектов  инициативного бюджетирования по направлению "Твой проект" ("Пешеходная дорожка к Храму") </t>
  </si>
  <si>
    <t xml:space="preserve">Реализация проектов  инициативного бюджетирования по направлению "Твой проект" ("Пешеходная дорожка от Парка к Школе") </t>
  </si>
  <si>
    <t>Реализация проектов инициативного бюджетирования по направлению "Молодежный бюджет"</t>
  </si>
  <si>
    <t>Спортивная площадка</t>
  </si>
  <si>
    <t xml:space="preserve">Расходы на обеспечение деятельности (оказание услуг, выполнение работ) учреждений </t>
  </si>
  <si>
    <t>Основное мероприятие "Развитие массовой физической культуры и спорта на территории Чугуевского муниципального округа"</t>
  </si>
  <si>
    <t>Основное мероприятие "Создание условий для привлечения населения Чугуевского муниципального округа к занятиям физической культурой и спортом"</t>
  </si>
  <si>
    <t xml:space="preserve">Муниципальная  
программа «Развитие образования Чугуевского муниципального района» на 2020-2027 годы     
</t>
  </si>
  <si>
    <t>внебюджетные источники</t>
  </si>
  <si>
    <t>01101S2340</t>
  </si>
  <si>
    <t>Реализация проектов инициативного бюджетирования по направлению "Твой проект" (Установка современной спортивно-игровой детской площадки с покрытием "Островок спорта)</t>
  </si>
  <si>
    <t>0110229070</t>
  </si>
  <si>
    <t>0110441060</t>
  </si>
  <si>
    <t>Создание центров образованияестественно-научной и технологической направленностей "Точка роста"</t>
  </si>
  <si>
    <t>Субсидии бюджетным учреждениям на иные цели (Создание центров образованияестественно-научной и технологической направленностей "Точка роста")</t>
  </si>
  <si>
    <t>Субсидии бюджетам муниципальных образований Приморского края на капитальный ремонт зданий муниципальных общеобразовательных учреждений</t>
  </si>
  <si>
    <t>2.1.12</t>
  </si>
  <si>
    <t>2.1.13</t>
  </si>
  <si>
    <t>Реализация проектов инициативного бюджетирования по направлению "Молодежный бюджет" ("Акваквест-детская полоса препятствий)</t>
  </si>
  <si>
    <t>0120192751</t>
  </si>
  <si>
    <t>01201S2751</t>
  </si>
  <si>
    <t>Основное мероприятие Реализация мероприятий в рамках государственной программы Российской Федерации «Комплексное развитие сельских территорий»</t>
  </si>
  <si>
    <t>01206L5765</t>
  </si>
  <si>
    <t>"Федеральный проект "Успех каждого ребенка""</t>
  </si>
  <si>
    <t xml:space="preserve">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</si>
  <si>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012E250980</t>
  </si>
  <si>
    <t>2.10.</t>
  </si>
  <si>
    <t>012EB51790</t>
  </si>
  <si>
    <r>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r>
    <r>
      <rPr>
        <b/>
        <sz val="11"/>
        <color rgb="FF000000"/>
        <rFont val="Times New Roman"/>
        <family val="1"/>
        <charset val="204"/>
      </rPr>
      <t>Расходы на обеспечение деятельности (оказание услуг, выполнение работ)) ДЮЦ</t>
    </r>
  </si>
  <si>
    <r>
      <t xml:space="preserve">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(Расходы на обеспечение деятельности в соответствии </t>
    </r>
    <r>
      <rPr>
        <b/>
        <sz val="11"/>
        <color rgb="FF000000"/>
        <rFont val="Times New Roman"/>
        <family val="1"/>
        <charset val="204"/>
      </rPr>
      <t>с социальным сертификатом</t>
    </r>
    <r>
      <rPr>
        <sz val="11"/>
        <color indexed="8"/>
        <rFont val="Times New Roman"/>
        <family val="1"/>
        <charset val="204"/>
      </rPr>
      <t>)</t>
    </r>
  </si>
  <si>
    <t>0130170693</t>
  </si>
  <si>
    <r>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r>
    <r>
      <rPr>
        <b/>
        <sz val="11"/>
        <color rgb="FF000000"/>
        <rFont val="Times New Roman"/>
        <family val="1"/>
        <charset val="204"/>
      </rPr>
      <t xml:space="preserve"> (Расходы на приобретение коммунальных услуг) </t>
    </r>
  </si>
  <si>
    <r>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t>
    </r>
    <r>
      <rPr>
        <b/>
        <sz val="11"/>
        <color rgb="FF000000"/>
        <rFont val="Times New Roman"/>
        <family val="1"/>
        <charset val="204"/>
      </rPr>
      <t xml:space="preserve"> в социальной сфере (Расходы на приобретение коммунальных услуг) </t>
    </r>
  </si>
  <si>
    <t>Обеспечение персонифицированного финансирования дополнительного образования детей</t>
  </si>
  <si>
    <t>Мероприятия по капитальному ремонту зданий и помещений учреждений ( в том числе проектно-изыскательские работы)</t>
  </si>
  <si>
    <t xml:space="preserve">Создание и модернизация учреждений культурно-досугового типа в сельской местности </t>
  </si>
  <si>
    <t>Развитие сети учреждений культурно-досугового типа</t>
  </si>
  <si>
    <t>029A155130</t>
  </si>
  <si>
    <t>9.2.1</t>
  </si>
  <si>
    <t>Капитальный ремон здания сельского клуба села Уборка</t>
  </si>
  <si>
    <t>11.</t>
  </si>
  <si>
    <t xml:space="preserve">Реализация мероприятий в рамках государственной программы Российской Федерации «Комплексное развитие сельских территорий» </t>
  </si>
  <si>
    <t>11.1.</t>
  </si>
  <si>
    <t>Обеспечение комплексного развития сельских территорий (строительство и реконструкция (модернизация), капитальный ремонт объектов муниципальных организаций культурно-досугового типа, приобретение оборудования и транспортных средств)</t>
  </si>
  <si>
    <t>11.1.1.</t>
  </si>
  <si>
    <t>Проект "Комплексное развитие сельских территорий села Чугуевка, села Соколовка Чугуевского муниципального округа Приморского края</t>
  </si>
  <si>
    <t>02911L5763</t>
  </si>
  <si>
    <t>Приобретение автобуса для сельского клуба села Соколовка</t>
  </si>
  <si>
    <t>Основное мероприятие " Проведение топографо-геодезических работ"</t>
  </si>
  <si>
    <t>04200500000</t>
  </si>
  <si>
    <t>04205L5990</t>
  </si>
  <si>
    <t>0440129030</t>
  </si>
  <si>
    <t>730</t>
  </si>
  <si>
    <t xml:space="preserve">3.1 </t>
  </si>
  <si>
    <t>Разработка инвестиционного профиля, концепции брендирования и продвижения Чугуевского муниипального округа</t>
  </si>
  <si>
    <t xml:space="preserve">Разработка инвестиционного профиля Чугуевского муниципального округа </t>
  </si>
  <si>
    <t>0490320340</t>
  </si>
  <si>
    <t>0490320350</t>
  </si>
  <si>
    <t xml:space="preserve">сводная 
бюджетная роспись на    
01 января 2024 года
</t>
  </si>
  <si>
    <t>03901S2410</t>
  </si>
  <si>
    <t>Основное мероприятие "Восстановлен6ие и поддержание до нормативных требований транспортно-эксплуатационного состояния автомобильных дорог общего пользования местного значения"</t>
  </si>
  <si>
    <t>Управление жизнеобеспечения управления, управление экономического развития и потребительского рынка, управление имущественных и земельных отношений администрации Чугуевского муниципального округа</t>
  </si>
  <si>
    <t>Управление жизнеобеспечения управления администрации Чугуевского муниципального округа</t>
  </si>
  <si>
    <t>1.6.1</t>
  </si>
  <si>
    <t xml:space="preserve">Реализация проектов инициативного бюджетирования по направлению "Молодежный бюджет" </t>
  </si>
  <si>
    <t>УСКД/МКУ/"ЦООУ"</t>
  </si>
  <si>
    <t>05901S92752</t>
  </si>
  <si>
    <t>4.3.</t>
  </si>
  <si>
    <t>4.4</t>
  </si>
  <si>
    <t>Основное мероприятие "Обеспечение мероприятий по модернизации системы коммуникаций водоснабжения и водоотведения"</t>
  </si>
  <si>
    <t>Проектирование и строительство очистных сооружений</t>
  </si>
  <si>
    <t>0620222040</t>
  </si>
  <si>
    <t xml:space="preserve">Обеспечение комлексного развития сельских территорий </t>
  </si>
  <si>
    <t>06203L5767</t>
  </si>
  <si>
    <t xml:space="preserve">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</si>
  <si>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0630193210</t>
  </si>
  <si>
    <t>Отдельное мероприятие "Выполнение работ по благоустройству общественных территорий, дворвых территорий многоквартирных домов, детских и спортивных площадок"</t>
  </si>
  <si>
    <t>Приобретение и изготовление печатной продукции информационной открытости</t>
  </si>
  <si>
    <t>1190225080</t>
  </si>
  <si>
    <t>Создание условий для обеспечения услугами связи и широкополосного интернета жителей Чугуевского муниципального округа</t>
  </si>
  <si>
    <t xml:space="preserve">Управление организационной работы   </t>
  </si>
  <si>
    <t>УЭРиПР</t>
  </si>
  <si>
    <t xml:space="preserve">Проведение работ связанных с обследованием автомобильных дорог, в части их покрытия подвижной радиотелефонной связью </t>
  </si>
  <si>
    <t>11903220030</t>
  </si>
  <si>
    <t xml:space="preserve">Создание условий для обеспечения услугами связи малочисленных и труднодоступных населенных пунктов Приморского края (с. Извилинка), в рамках софинансирования краевого бюджета </t>
  </si>
  <si>
    <t>11903S2091</t>
  </si>
  <si>
    <t xml:space="preserve">Создание условий для обеспечения услугами связи малочисленных и труднодоступных населенных пунктов Приморского края (с. Полыниха), в рамках софинансирования краевого бюджета </t>
  </si>
  <si>
    <t xml:space="preserve">Создание условий для обеспечения услугами связи малочисленных и труднодоступных населенных пунктов Приморского края (с. Березовка), в рамках софинансирования краевого бюджета </t>
  </si>
  <si>
    <t>Создание условий для обеспечения услугами связи малочисленных и труднодоступных населенных пунктов Приморского края (с. Извилинка)</t>
  </si>
  <si>
    <t>Создание условий для обеспечения услугами связи малочисленных и труднодоступных населенных пунктов Приморского края (с. Полыниха)</t>
  </si>
  <si>
    <t>Создание условий для обеспечения услугами связи малочисленных и труднодоступных населенных пунктов Приморского края (с. Березовка)</t>
  </si>
  <si>
    <t>1190392091</t>
  </si>
  <si>
    <t>1190300000</t>
  </si>
  <si>
    <t xml:space="preserve">Приобретение емкости для обустройства искусственных заглубленных пожарных водоемов </t>
  </si>
  <si>
    <t>Предоставление субсидии на выполнение муниципального задания МБУ "Специализированная коммунальная служба" (содержание техники)</t>
  </si>
  <si>
    <t>Расходы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</si>
  <si>
    <t>Предпроектные работы по определению мероприятий по защите от негативного воздействия вод</t>
  </si>
  <si>
    <t>1.2.1.</t>
  </si>
  <si>
    <t xml:space="preserve">Приобретение, установка и техническое обслуживание (включая ремонт) звуковых сирен оповещения населения </t>
  </si>
  <si>
    <t>Расходы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(на условиях софинансипрвания)</t>
  </si>
  <si>
    <t>1590192760</t>
  </si>
  <si>
    <t>15901S2760</t>
  </si>
  <si>
    <t>Предоставление субсидий на выполнение муниципального задания МБУ "Специализированная коммунальная служба" (содержание техники)</t>
  </si>
  <si>
    <t>Мерприятия по инвентаризации кладбищ, стен скорби, крематориев, а также мест захоронений на кладбищах и встенах скорби (средства краевого бюджета)</t>
  </si>
  <si>
    <t>Реализация проектов инициативного бюджетирования по направлению "Твой проект" ("Пешеходная дорожка к Храму")</t>
  </si>
  <si>
    <t>Реализация проектов инициативного бюджетирования по направлению "Твой проект" ("Пешеходная дорожка к Храму") в рамках софинансирования краевого бюджета</t>
  </si>
  <si>
    <t>16901S2361</t>
  </si>
  <si>
    <t>Реализация проектов инициативного бюджетирования по направлению "Твой проект" ("Пешеходная дорожка "от Парка к Школе")</t>
  </si>
  <si>
    <t>Реализация проектов инициативного бюджетирования по направлению "Твой проект" ("Пешеходная дорожка "от Парка к Школе") в рамках софинансирования краевого бюджета</t>
  </si>
  <si>
    <t>16902S2170</t>
  </si>
  <si>
    <t>Проведение негосударственной экспертизы сметной документации (Благоустройство общественной территории "Зона отдыха, с. Чугуевка, ул.Комарова, 21А")</t>
  </si>
  <si>
    <t>Разработка дизайн-проекта по благоустройству общественной территории "Зона отдыха, с. Чугуевка, ул. Комарова, д. 21А" (этап 2025 года)</t>
  </si>
  <si>
    <t>5.4</t>
  </si>
  <si>
    <t>5.5</t>
  </si>
  <si>
    <t>5.6</t>
  </si>
  <si>
    <t>5.7</t>
  </si>
  <si>
    <t>Выполнение работ по монтажу площадки для экстремальных видов спорта в с. Чугуевка, ул. Комарова, д. 50А</t>
  </si>
  <si>
    <t>Выполнение работ по демонтажу площадки для экстремальных видов спорта в с. Чугуевка, ул. Комарова, д. 21 А</t>
  </si>
  <si>
    <t>Проведение строительного контроля на объекте "Центральная площадь, с. Чугуевка, ул. 50 лет Октября, д. 193</t>
  </si>
  <si>
    <t xml:space="preserve">сводная 
бюджетная роспись на    
31.06.2024  года  
</t>
  </si>
  <si>
    <t xml:space="preserve">кассовое 
исполнение за 2 квартал 2024 года
</t>
  </si>
  <si>
    <t xml:space="preserve">ОТЧЕТ
ОБ ИСПОЛЬЗОВАНИИ БЮДЖЕТНЫХ АССИГНОВАНИЙ БЮДЖЕТА
ЧУГУЕВСКОГО МУНИЦИПАЛЬНОГО РАЙОНА НА РЕАЛИЗАЦИЮ МУНИЦИПАЛЬНЫХ ПРОГРАММ за 2024 года
</t>
  </si>
  <si>
    <t>ИНФОРМАЦИЯ
О РАСХОДОВАНИИ БЮДЖЕТНЫХ И ВНЕБЮДЖЕТНЫХ СРЕДСТВ
НА РЕАЛИЗАЦИЮ МУНИЦИПАЛЬНОЙ ПРОГРАММЫ 
за 2 квартал 2024 года</t>
  </si>
  <si>
    <t>ремонт моста через р. Извилинка</t>
  </si>
  <si>
    <t>Выполнение работ по текущему ремонту автодорог с. Чугуевка, ул. Комарова от д. № 21 до д. № 17, межквартальной дороги от д. № 21 до д. № 25 и от д. № 17 до № 22 (351 м) и парковки в районе домов № 50,17,13а</t>
  </si>
  <si>
    <t>Выполнение работ по текущему ремонту автодорог с. Верхняя Бреевка пер. Овражный от д. №8 (600м)</t>
  </si>
  <si>
    <t>Выполнение работ по текущему ремонту автодорог с. Чугуевка, ул. Комарова от д. № 9 (38м)</t>
  </si>
  <si>
    <t>2.2.2.4</t>
  </si>
  <si>
    <t>Выполнение работ по текущему ремонту межквартальной дороги с. Чугуевка ул. 50 лет Октября до д. № 182 (две подъездные дороги 44,2 м), и от ул. Октября вдоль парка (подъездная дорога 91,9 м)</t>
  </si>
  <si>
    <t>2.2.2.5</t>
  </si>
  <si>
    <t>2.2.2.6</t>
  </si>
  <si>
    <t>Дополнительно к софинансрованию по смете с. Чугуевкаул. Арсеньева (от перекрестка ул. Пугачева д. № 22 до ул. Строительной д. 1а)</t>
  </si>
  <si>
    <t>2.2.2.7</t>
  </si>
  <si>
    <t>Дополнительно к софинансрованию по смете с. Шумный ул. Центральная</t>
  </si>
  <si>
    <t>2.2.2.8</t>
  </si>
  <si>
    <t>Проетирование строительства-устройство уличного освещения вдоль дорог с. Чугуевка (ул. 50 лет Октября и ул. Кустарная)</t>
  </si>
  <si>
    <t>Ремонт автомобильных дорог общего пользования местного значения в рамках софинансирования</t>
  </si>
  <si>
    <r>
      <t xml:space="preserve">Содержание автомобильных дорог                  </t>
    </r>
    <r>
      <rPr>
        <b/>
        <sz val="11"/>
        <color indexed="8"/>
        <rFont val="Times New Roman"/>
        <family val="1"/>
        <charset val="204"/>
      </rPr>
      <t>(субсидии МБУ СКС)</t>
    </r>
  </si>
  <si>
    <t>Выполнение работ по текущему ремонту автодороги с. Кокшаровка, ул. Колхозная (от д. №4 до д. №14) (560м)</t>
  </si>
  <si>
    <t>Выполнение работ по текущему ремонту автодороги с. Кокшаровка, ул. Советская  от д. №2 до д. № 50(657м)</t>
  </si>
  <si>
    <t>Выполнение работ по текущему ремонту автомобильной дороги с. Чугуевка ул. Арсеньева (от перекрестка ул. Пугачева д. №22 до ул. Строительной д. №1а) (300 м)</t>
  </si>
  <si>
    <t>Выполнение работ по текущему ремонту автомобильной дороги с. Шумный, ул. Центральная №22 до пересечения с гострассой (900м)</t>
  </si>
  <si>
    <t>Проведение комлексных кадастровых работ</t>
  </si>
  <si>
    <t>04206S2370</t>
  </si>
  <si>
    <t>Проведение комлексных кадастровах работ</t>
  </si>
  <si>
    <t>Реализация проектов инициативного бюджетирования</t>
  </si>
  <si>
    <t>Расходы на приобретение техники</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</si>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</sst>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р_._-;\-* #,##0.00_р_._-;_-* &quot;-&quot;??_р_._-;_-@_-"/>
    <numFmt numFmtId="165" formatCode="_-* #,##0.00\ _₽_-;\-* #,##0.00\ _₽_-;_-* &quot;-&quot;??\ _₽_-;_-@_-"/>
    <numFmt numFmtId="166" formatCode="#,##0.00_ ;[Red]\-#,##0.00\ "/>
    <numFmt numFmtId="167" formatCode="0.000"/>
    <numFmt numFmtId="168" formatCode="#,##0.000"/>
    <numFmt numFmtId="169" formatCode="#,##0.00_ ;\-#,##0.00\ "/>
  </numFmts>
  <fonts count="58" x14ac:knownFonts="1">
    <font>
      <sz val="11"/>
      <color theme="1"/>
      <name val="Calibri"/>
      <family val="2"/>
      <charset val="204"/>
      <scheme val="minor"/>
    </font>
    <font>
      <sz val="11"/>
      <color indexed="8"/>
      <name val="Times New Roman"/>
      <family val="1"/>
      <charset val="204"/>
    </font>
    <font>
      <b/>
      <sz val="13"/>
      <color indexed="8"/>
      <name val="Times New Roman"/>
      <family val="1"/>
      <charset val="204"/>
    </font>
    <font>
      <sz val="12"/>
      <color indexed="8"/>
      <name val="Times New Roman"/>
      <family val="1"/>
      <charset val="204"/>
    </font>
    <font>
      <sz val="11"/>
      <name val="Times New Roman"/>
      <family val="1"/>
      <charset val="204"/>
    </font>
    <font>
      <sz val="12"/>
      <name val="Times New Roman"/>
      <family val="1"/>
      <charset val="204"/>
    </font>
    <font>
      <b/>
      <sz val="11"/>
      <name val="Times New Roman"/>
      <family val="1"/>
      <charset val="204"/>
    </font>
    <font>
      <sz val="11"/>
      <name val="Calibri"/>
      <family val="2"/>
      <charset val="204"/>
    </font>
    <font>
      <b/>
      <sz val="11"/>
      <color indexed="8"/>
      <name val="Calibri"/>
      <family val="2"/>
      <charset val="204"/>
    </font>
    <font>
      <sz val="11"/>
      <color indexed="8"/>
      <name val="Times New Roman"/>
      <family val="1"/>
      <charset val="204"/>
    </font>
    <font>
      <b/>
      <sz val="11"/>
      <color indexed="8"/>
      <name val="Times New Roman"/>
      <family val="1"/>
      <charset val="204"/>
    </font>
    <font>
      <b/>
      <sz val="12"/>
      <color indexed="8"/>
      <name val="Times New Roman"/>
      <family val="1"/>
      <charset val="204"/>
    </font>
    <font>
      <sz val="14"/>
      <color indexed="8"/>
      <name val="Times New Roman"/>
      <family val="1"/>
      <charset val="204"/>
    </font>
    <font>
      <b/>
      <sz val="12"/>
      <name val="Times New Roman"/>
      <family val="1"/>
      <charset val="204"/>
    </font>
    <font>
      <sz val="11"/>
      <color indexed="8"/>
      <name val="Calibri"/>
      <family val="2"/>
      <charset val="204"/>
    </font>
    <font>
      <b/>
      <sz val="14"/>
      <color indexed="8"/>
      <name val="Times New Roman"/>
      <family val="1"/>
      <charset val="204"/>
    </font>
    <font>
      <b/>
      <i/>
      <sz val="11"/>
      <color indexed="8"/>
      <name val="Times New Roman"/>
      <family val="1"/>
      <charset val="204"/>
    </font>
    <font>
      <b/>
      <i/>
      <sz val="11"/>
      <name val="Times New Roman"/>
      <family val="1"/>
      <charset val="204"/>
    </font>
    <font>
      <b/>
      <sz val="9"/>
      <name val="Times New Roman"/>
      <family val="1"/>
      <charset val="204"/>
    </font>
    <font>
      <sz val="9"/>
      <name val="Times New Roman"/>
      <family val="1"/>
      <charset val="204"/>
    </font>
    <font>
      <sz val="11"/>
      <color indexed="8"/>
      <name val="Times New Roman"/>
      <family val="1"/>
      <charset val="204"/>
    </font>
    <font>
      <sz val="12"/>
      <color indexed="8"/>
      <name val="Times New Roman"/>
      <family val="1"/>
      <charset val="204"/>
    </font>
    <font>
      <sz val="8"/>
      <color indexed="8"/>
      <name val="Arial Cyr"/>
    </font>
    <font>
      <sz val="12"/>
      <color rgb="FF000000"/>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b/>
      <sz val="10"/>
      <color theme="1"/>
      <name val="Times New Roman"/>
      <family val="1"/>
      <charset val="204"/>
    </font>
    <font>
      <sz val="10"/>
      <color theme="1"/>
      <name val="Times New Roman"/>
      <family val="1"/>
      <charset val="204"/>
    </font>
    <font>
      <b/>
      <sz val="11"/>
      <color theme="1"/>
      <name val="Calibri"/>
      <family val="2"/>
      <charset val="204"/>
      <scheme val="minor"/>
    </font>
    <font>
      <b/>
      <sz val="13"/>
      <color theme="1"/>
      <name val="Times New Roman"/>
      <family val="1"/>
      <charset val="204"/>
    </font>
    <font>
      <sz val="13"/>
      <color theme="1"/>
      <name val="Times New Roman"/>
      <family val="1"/>
      <charset val="204"/>
    </font>
    <font>
      <sz val="12"/>
      <color theme="1"/>
      <name val="Times New Roman"/>
      <family val="1"/>
      <charset val="204"/>
    </font>
    <font>
      <sz val="10"/>
      <name val="Times New Roman"/>
      <family val="1"/>
      <charset val="204"/>
    </font>
    <font>
      <b/>
      <sz val="10"/>
      <name val="Times New Roman"/>
      <family val="1"/>
      <charset val="204"/>
    </font>
    <font>
      <b/>
      <sz val="12"/>
      <color theme="1"/>
      <name val="Times New Roman"/>
      <family val="1"/>
      <charset val="204"/>
    </font>
    <font>
      <b/>
      <sz val="11"/>
      <color rgb="FF000000"/>
      <name val="Times New Roman"/>
      <family val="1"/>
      <charset val="204"/>
    </font>
    <font>
      <sz val="11"/>
      <name val="Calibri"/>
      <family val="2"/>
      <charset val="204"/>
      <scheme val="minor"/>
    </font>
    <font>
      <b/>
      <i/>
      <sz val="12"/>
      <name val="Times New Roman"/>
      <family val="1"/>
      <charset val="204"/>
    </font>
    <font>
      <b/>
      <i/>
      <sz val="12"/>
      <color indexed="8"/>
      <name val="Times New Roman"/>
      <family val="1"/>
      <charset val="204"/>
    </font>
    <font>
      <b/>
      <i/>
      <sz val="12"/>
      <color rgb="FF000000"/>
      <name val="Times New Roman"/>
      <family val="1"/>
      <charset val="204"/>
    </font>
    <font>
      <b/>
      <sz val="16"/>
      <name val="Times New Roman"/>
      <family val="1"/>
      <charset val="204"/>
    </font>
    <font>
      <b/>
      <u/>
      <sz val="16"/>
      <name val="Times New Roman"/>
      <family val="1"/>
      <charset val="204"/>
    </font>
    <font>
      <sz val="16"/>
      <name val="Calibri"/>
      <family val="2"/>
      <charset val="204"/>
    </font>
    <font>
      <sz val="10"/>
      <color rgb="FF000000"/>
      <name val="Arial Cyr"/>
    </font>
    <font>
      <b/>
      <i/>
      <sz val="14"/>
      <color indexed="8"/>
      <name val="Times New Roman"/>
      <family val="1"/>
      <charset val="204"/>
    </font>
    <font>
      <sz val="9"/>
      <color theme="1"/>
      <name val="Times New Roman"/>
      <family val="1"/>
      <charset val="204"/>
    </font>
    <font>
      <b/>
      <sz val="12"/>
      <color rgb="FF000000"/>
      <name val="Times New Roman"/>
      <family val="1"/>
      <charset val="204"/>
    </font>
    <font>
      <b/>
      <i/>
      <sz val="11"/>
      <color theme="1"/>
      <name val="Times New Roman"/>
      <family val="1"/>
      <charset val="204"/>
    </font>
    <font>
      <b/>
      <sz val="10"/>
      <color indexed="8"/>
      <name val="Times New Roman"/>
      <family val="1"/>
      <charset val="204"/>
    </font>
    <font>
      <sz val="10"/>
      <color indexed="8"/>
      <name val="Times New Roman"/>
      <family val="1"/>
      <charset val="204"/>
    </font>
    <font>
      <b/>
      <i/>
      <sz val="11"/>
      <color theme="1"/>
      <name val="Calibri"/>
      <family val="2"/>
      <charset val="204"/>
      <scheme val="minor"/>
    </font>
    <font>
      <sz val="9"/>
      <name val="Times New Roman"/>
      <family val="1"/>
    </font>
    <font>
      <sz val="11"/>
      <name val="Times New Roman"/>
      <family val="1"/>
    </font>
    <font>
      <b/>
      <sz val="11"/>
      <name val="Times New Roman"/>
      <family val="1"/>
    </font>
    <font>
      <sz val="9"/>
      <color theme="1"/>
      <name val="Times New Roman"/>
      <family val="1"/>
    </font>
    <font>
      <b/>
      <sz val="12"/>
      <color theme="1"/>
      <name val="Calibri"/>
      <family val="2"/>
      <charset val="204"/>
      <scheme val="minor"/>
    </font>
    <font>
      <i/>
      <sz val="11"/>
      <color indexed="8"/>
      <name val="Times New Roman"/>
      <family val="1"/>
      <charset val="204"/>
    </font>
  </fonts>
  <fills count="14">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rgb="FFFFFFFF"/>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theme="2"/>
        <bgColor indexed="64"/>
      </patternFill>
    </fill>
    <fill>
      <patternFill patternType="solid">
        <fgColor rgb="FFCCFFFF"/>
        <bgColor indexed="64"/>
      </patternFill>
    </fill>
    <fill>
      <patternFill patternType="solid">
        <fgColor indexed="26"/>
        <bgColor indexed="64"/>
      </patternFill>
    </fill>
    <fill>
      <patternFill patternType="solid">
        <fgColor indexed="9"/>
        <bgColor indexed="8"/>
      </patternFill>
    </fill>
    <fill>
      <patternFill patternType="solid">
        <fgColor theme="8" tint="0.79998168889431442"/>
        <bgColor indexed="64"/>
      </patternFill>
    </fill>
  </fills>
  <borders count="7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medium">
        <color indexed="64"/>
      </top>
      <bottom style="medium">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medium">
        <color indexed="64"/>
      </bottom>
      <diagonal/>
    </border>
  </borders>
  <cellStyleXfs count="13">
    <xf numFmtId="0" fontId="0" fillId="0" borderId="0"/>
    <xf numFmtId="0" fontId="21" fillId="0" borderId="1">
      <alignment vertical="top" wrapText="1"/>
    </xf>
    <xf numFmtId="0" fontId="23" fillId="0" borderId="61">
      <alignment vertical="top" wrapText="1"/>
    </xf>
    <xf numFmtId="1" fontId="23" fillId="0" borderId="61">
      <alignment horizontal="center" vertical="top" shrinkToFit="1"/>
    </xf>
    <xf numFmtId="49" fontId="23" fillId="0" borderId="61">
      <alignment horizontal="center" vertical="top" shrinkToFit="1"/>
    </xf>
    <xf numFmtId="4" fontId="23" fillId="4" borderId="61">
      <alignment horizontal="right" vertical="top" shrinkToFit="1"/>
    </xf>
    <xf numFmtId="4" fontId="23" fillId="0" borderId="61">
      <alignment horizontal="right" vertical="top" shrinkToFit="1"/>
    </xf>
    <xf numFmtId="4" fontId="22" fillId="0" borderId="2">
      <alignment horizontal="right" shrinkToFit="1"/>
    </xf>
    <xf numFmtId="165" fontId="14" fillId="0" borderId="0" applyFont="0" applyFill="0" applyBorder="0" applyAlignment="0" applyProtection="0"/>
    <xf numFmtId="49" fontId="44" fillId="0" borderId="61">
      <alignment horizontal="left" vertical="top" wrapText="1"/>
    </xf>
    <xf numFmtId="0" fontId="3" fillId="0" borderId="1">
      <alignment vertical="top" wrapText="1"/>
    </xf>
    <xf numFmtId="164" fontId="14" fillId="0" borderId="0" applyFont="0" applyFill="0" applyBorder="0" applyAlignment="0" applyProtection="0"/>
    <xf numFmtId="165" fontId="14" fillId="0" borderId="0" applyFont="0" applyFill="0" applyBorder="0" applyAlignment="0" applyProtection="0"/>
  </cellStyleXfs>
  <cellXfs count="2154">
    <xf numFmtId="0" fontId="0" fillId="0" borderId="0" xfId="0"/>
    <xf numFmtId="0" fontId="1" fillId="0" borderId="0" xfId="0" applyFont="1"/>
    <xf numFmtId="0" fontId="4" fillId="2" borderId="0" xfId="0" applyFont="1" applyFill="1"/>
    <xf numFmtId="0" fontId="7" fillId="2" borderId="0" xfId="0" applyFont="1" applyFill="1"/>
    <xf numFmtId="166" fontId="1" fillId="0" borderId="0" xfId="0" applyNumberFormat="1" applyFont="1"/>
    <xf numFmtId="166" fontId="1" fillId="0" borderId="0" xfId="0" applyNumberFormat="1" applyFont="1" applyAlignment="1">
      <alignment horizontal="center" vertical="center"/>
    </xf>
    <xf numFmtId="0" fontId="4" fillId="2" borderId="0" xfId="0" applyFont="1" applyFill="1" applyBorder="1"/>
    <xf numFmtId="166" fontId="1" fillId="0" borderId="0" xfId="0" applyNumberFormat="1" applyFont="1" applyAlignment="1">
      <alignment vertical="center"/>
    </xf>
    <xf numFmtId="2" fontId="1" fillId="0" borderId="0" xfId="0" applyNumberFormat="1" applyFont="1"/>
    <xf numFmtId="4" fontId="1" fillId="3" borderId="5" xfId="0" applyNumberFormat="1" applyFont="1" applyFill="1" applyBorder="1" applyAlignment="1">
      <alignment vertical="center"/>
    </xf>
    <xf numFmtId="0" fontId="4" fillId="2" borderId="0" xfId="0" applyFont="1" applyFill="1" applyBorder="1" applyAlignment="1">
      <alignment horizontal="right"/>
    </xf>
    <xf numFmtId="0" fontId="1" fillId="0" borderId="0" xfId="0" applyFont="1" applyFill="1"/>
    <xf numFmtId="0" fontId="1" fillId="0" borderId="4" xfId="0" applyFont="1" applyFill="1" applyBorder="1" applyAlignment="1">
      <alignment horizontal="left" vertical="top"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166" fontId="3" fillId="0" borderId="3" xfId="0" applyNumberFormat="1" applyFont="1" applyFill="1" applyBorder="1" applyAlignment="1">
      <alignment vertical="center"/>
    </xf>
    <xf numFmtId="0" fontId="1" fillId="0" borderId="3" xfId="0" applyFont="1" applyFill="1" applyBorder="1" applyAlignment="1">
      <alignment horizontal="left" vertical="top" wrapText="1"/>
    </xf>
    <xf numFmtId="0" fontId="1" fillId="0" borderId="3" xfId="0" applyFont="1" applyFill="1" applyBorder="1" applyAlignment="1">
      <alignment vertical="top" wrapText="1"/>
    </xf>
    <xf numFmtId="49" fontId="1" fillId="0" borderId="28" xfId="0" applyNumberFormat="1" applyFont="1" applyFill="1" applyBorder="1" applyAlignment="1">
      <alignment horizontal="center" vertical="center"/>
    </xf>
    <xf numFmtId="4" fontId="1" fillId="0" borderId="28" xfId="0" applyNumberFormat="1" applyFont="1" applyFill="1" applyBorder="1" applyAlignment="1">
      <alignment horizontal="right" vertical="center"/>
    </xf>
    <xf numFmtId="4" fontId="1" fillId="0" borderId="3" xfId="0" applyNumberFormat="1" applyFont="1" applyFill="1" applyBorder="1" applyAlignment="1">
      <alignment horizontal="right" vertical="center"/>
    </xf>
    <xf numFmtId="49" fontId="1" fillId="0" borderId="4"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0" fillId="0" borderId="3" xfId="0" applyFont="1" applyFill="1" applyBorder="1" applyAlignment="1">
      <alignmen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wrapText="1"/>
    </xf>
    <xf numFmtId="49" fontId="1" fillId="0" borderId="3" xfId="0" applyNumberFormat="1" applyFont="1" applyFill="1" applyBorder="1" applyAlignment="1">
      <alignment horizontal="center" wrapText="1"/>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wrapText="1"/>
    </xf>
    <xf numFmtId="0" fontId="10" fillId="0" borderId="3" xfId="0" applyFont="1" applyFill="1" applyBorder="1" applyAlignment="1">
      <alignment vertical="top" wrapText="1"/>
    </xf>
    <xf numFmtId="49" fontId="10" fillId="0" borderId="11" xfId="0" applyNumberFormat="1" applyFont="1" applyFill="1" applyBorder="1" applyAlignment="1">
      <alignment vertical="center"/>
    </xf>
    <xf numFmtId="0" fontId="1" fillId="0" borderId="3" xfId="0" applyFont="1" applyFill="1" applyBorder="1" applyAlignment="1">
      <alignment wrapText="1"/>
    </xf>
    <xf numFmtId="49" fontId="3" fillId="0" borderId="3" xfId="3" applyNumberFormat="1" applyFont="1" applyFill="1" applyBorder="1" applyAlignment="1" applyProtection="1">
      <alignment horizontal="center" vertical="center" shrinkToFit="1"/>
    </xf>
    <xf numFmtId="49" fontId="10" fillId="0" borderId="11" xfId="0" applyNumberFormat="1" applyFont="1" applyFill="1" applyBorder="1"/>
    <xf numFmtId="0" fontId="3" fillId="0" borderId="3" xfId="0" applyFont="1" applyFill="1" applyBorder="1" applyAlignment="1">
      <alignment wrapText="1"/>
    </xf>
    <xf numFmtId="49" fontId="1" fillId="0" borderId="11" xfId="0" applyNumberFormat="1" applyFont="1" applyFill="1" applyBorder="1" applyAlignment="1">
      <alignment horizontal="center" vertical="center" wrapText="1"/>
    </xf>
    <xf numFmtId="4" fontId="4" fillId="0" borderId="3" xfId="0" applyNumberFormat="1" applyFont="1" applyFill="1" applyBorder="1" applyAlignment="1">
      <alignment horizontal="right" wrapText="1"/>
    </xf>
    <xf numFmtId="49" fontId="1" fillId="0" borderId="23" xfId="0" applyNumberFormat="1" applyFont="1" applyFill="1" applyBorder="1" applyAlignment="1">
      <alignment horizontal="center" vertical="center" wrapText="1"/>
    </xf>
    <xf numFmtId="4" fontId="6" fillId="0" borderId="3" xfId="0" applyNumberFormat="1" applyFont="1" applyFill="1" applyBorder="1" applyAlignment="1">
      <alignment horizontal="right"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 fontId="10" fillId="0" borderId="13" xfId="0" applyNumberFormat="1" applyFont="1" applyFill="1" applyBorder="1" applyAlignment="1">
      <alignment horizontal="right" wrapText="1"/>
    </xf>
    <xf numFmtId="2" fontId="6" fillId="0" borderId="28" xfId="0" applyNumberFormat="1" applyFont="1" applyFill="1" applyBorder="1" applyAlignment="1">
      <alignment horizontal="right" wrapText="1"/>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3" xfId="0" applyFont="1" applyFill="1" applyBorder="1"/>
    <xf numFmtId="2" fontId="4" fillId="0" borderId="3" xfId="0" applyNumberFormat="1" applyFont="1" applyFill="1" applyBorder="1" applyAlignment="1">
      <alignment horizontal="right"/>
    </xf>
    <xf numFmtId="2" fontId="4" fillId="0" borderId="8" xfId="0" applyNumberFormat="1" applyFont="1" applyFill="1" applyBorder="1" applyAlignment="1">
      <alignment horizontal="right"/>
    </xf>
    <xf numFmtId="2" fontId="6" fillId="0" borderId="3" xfId="0" applyNumberFormat="1" applyFont="1" applyFill="1" applyBorder="1" applyAlignment="1">
      <alignment horizontal="right"/>
    </xf>
    <xf numFmtId="2" fontId="6" fillId="0" borderId="8" xfId="0" applyNumberFormat="1" applyFont="1" applyFill="1" applyBorder="1" applyAlignment="1">
      <alignment horizontal="right"/>
    </xf>
    <xf numFmtId="0" fontId="4" fillId="0" borderId="28" xfId="0" applyFont="1" applyFill="1" applyBorder="1" applyAlignment="1">
      <alignment horizontal="center" vertical="center" wrapText="1"/>
    </xf>
    <xf numFmtId="49" fontId="3" fillId="0"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wrapText="1"/>
    </xf>
    <xf numFmtId="0" fontId="15" fillId="0" borderId="28" xfId="0" applyFont="1" applyFill="1" applyBorder="1" applyAlignment="1">
      <alignment vertical="top" wrapText="1"/>
    </xf>
    <xf numFmtId="0" fontId="12" fillId="0" borderId="28" xfId="0" applyFont="1" applyFill="1" applyBorder="1" applyAlignment="1">
      <alignment wrapText="1"/>
    </xf>
    <xf numFmtId="0" fontId="3" fillId="0" borderId="28" xfId="0" applyFont="1" applyFill="1" applyBorder="1" applyAlignment="1">
      <alignment wrapText="1"/>
    </xf>
    <xf numFmtId="0" fontId="1" fillId="0" borderId="28" xfId="0" applyFont="1" applyFill="1" applyBorder="1" applyAlignment="1">
      <alignment vertical="center"/>
    </xf>
    <xf numFmtId="0" fontId="15" fillId="0" borderId="3" xfId="0" applyFont="1" applyFill="1" applyBorder="1" applyAlignment="1">
      <alignment vertical="top" wrapText="1"/>
    </xf>
    <xf numFmtId="0" fontId="12" fillId="0" borderId="3" xfId="0" applyFont="1" applyFill="1" applyBorder="1" applyAlignment="1">
      <alignment wrapText="1"/>
    </xf>
    <xf numFmtId="0" fontId="1" fillId="0" borderId="3" xfId="0" applyFont="1" applyFill="1" applyBorder="1" applyAlignment="1">
      <alignment vertical="center"/>
    </xf>
    <xf numFmtId="0" fontId="6" fillId="0" borderId="3" xfId="0" applyFont="1" applyFill="1" applyBorder="1" applyAlignment="1">
      <alignment horizontal="left" vertical="top" wrapText="1"/>
    </xf>
    <xf numFmtId="49" fontId="4" fillId="0" borderId="11" xfId="0" applyNumberFormat="1" applyFont="1" applyFill="1" applyBorder="1"/>
    <xf numFmtId="0" fontId="4" fillId="0" borderId="3" xfId="0" applyFont="1" applyFill="1" applyBorder="1" applyAlignment="1">
      <alignment vertical="top" wrapText="1"/>
    </xf>
    <xf numFmtId="0" fontId="6" fillId="0" borderId="28" xfId="0" applyFont="1" applyFill="1" applyBorder="1" applyAlignment="1">
      <alignment horizontal="center" vertical="center" wrapText="1"/>
    </xf>
    <xf numFmtId="49" fontId="4" fillId="0" borderId="11" xfId="0" applyNumberFormat="1" applyFont="1" applyFill="1" applyBorder="1" applyAlignment="1">
      <alignment horizontal="left" vertical="center" wrapText="1"/>
    </xf>
    <xf numFmtId="0" fontId="20" fillId="0" borderId="3" xfId="1" applyNumberFormat="1" applyFont="1" applyFill="1" applyBorder="1" applyProtection="1">
      <alignment vertical="top" wrapText="1"/>
    </xf>
    <xf numFmtId="165" fontId="4" fillId="0" borderId="3" xfId="8" applyFont="1" applyFill="1" applyBorder="1" applyAlignment="1">
      <alignment horizontal="right" wrapText="1"/>
    </xf>
    <xf numFmtId="0" fontId="1" fillId="0" borderId="3" xfId="0" applyFont="1" applyBorder="1" applyAlignment="1">
      <alignment horizontal="left" vertical="center" wrapText="1"/>
    </xf>
    <xf numFmtId="0" fontId="10" fillId="0" borderId="3" xfId="0" applyFont="1" applyBorder="1" applyAlignment="1">
      <alignment vertical="top" wrapText="1"/>
    </xf>
    <xf numFmtId="0" fontId="1" fillId="0" borderId="3" xfId="0" applyFont="1" applyBorder="1"/>
    <xf numFmtId="166" fontId="1" fillId="0" borderId="0" xfId="0" applyNumberFormat="1" applyFont="1" applyFill="1"/>
    <xf numFmtId="166" fontId="1" fillId="0" borderId="0" xfId="0" applyNumberFormat="1" applyFont="1" applyFill="1" applyAlignment="1">
      <alignment horizontal="center" vertical="center"/>
    </xf>
    <xf numFmtId="4" fontId="1" fillId="0" borderId="8" xfId="0" applyNumberFormat="1" applyFont="1" applyFill="1" applyBorder="1" applyAlignment="1">
      <alignment horizontal="right" vertical="center"/>
    </xf>
    <xf numFmtId="0" fontId="1" fillId="0" borderId="3" xfId="0" applyFont="1" applyFill="1" applyBorder="1" applyAlignment="1">
      <alignment horizontal="left" wrapText="1"/>
    </xf>
    <xf numFmtId="4" fontId="10" fillId="0" borderId="3" xfId="0" applyNumberFormat="1" applyFont="1" applyBorder="1" applyAlignment="1">
      <alignment horizontal="right" vertical="top" wrapText="1"/>
    </xf>
    <xf numFmtId="0" fontId="6" fillId="0" borderId="3" xfId="0"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13" fillId="0" borderId="3" xfId="0" applyFont="1" applyFill="1" applyBorder="1" applyAlignment="1">
      <alignment horizontal="center"/>
    </xf>
    <xf numFmtId="0" fontId="1" fillId="0" borderId="3" xfId="0" applyFont="1" applyFill="1" applyBorder="1" applyAlignment="1">
      <alignment horizontal="left" vertical="top" wrapText="1"/>
    </xf>
    <xf numFmtId="0" fontId="1" fillId="0" borderId="3" xfId="0" applyFont="1" applyBorder="1" applyAlignment="1">
      <alignment horizontal="left" vertical="top" wrapText="1"/>
    </xf>
    <xf numFmtId="49" fontId="1" fillId="0" borderId="3" xfId="0" applyNumberFormat="1" applyFont="1" applyFill="1" applyBorder="1"/>
    <xf numFmtId="0" fontId="10" fillId="0" borderId="3" xfId="0" applyFont="1" applyFill="1" applyBorder="1" applyAlignment="1">
      <alignment horizontal="center" vertical="top" wrapText="1"/>
    </xf>
    <xf numFmtId="166" fontId="1" fillId="0" borderId="15" xfId="0" applyNumberFormat="1" applyFont="1" applyFill="1" applyBorder="1" applyAlignment="1">
      <alignment vertical="center"/>
    </xf>
    <xf numFmtId="166" fontId="25" fillId="0" borderId="28" xfId="0" applyNumberFormat="1" applyFont="1" applyBorder="1" applyAlignment="1">
      <alignment vertical="center"/>
    </xf>
    <xf numFmtId="166" fontId="25" fillId="0" borderId="3" xfId="0" applyNumberFormat="1" applyFont="1" applyBorder="1" applyAlignment="1">
      <alignment vertical="center"/>
    </xf>
    <xf numFmtId="166" fontId="25" fillId="0" borderId="5" xfId="0" applyNumberFormat="1" applyFont="1" applyBorder="1" applyAlignment="1">
      <alignment vertical="center"/>
    </xf>
    <xf numFmtId="166" fontId="25" fillId="0" borderId="9" xfId="0" applyNumberFormat="1" applyFont="1" applyBorder="1" applyAlignment="1">
      <alignment vertical="center"/>
    </xf>
    <xf numFmtId="166" fontId="25" fillId="0" borderId="6" xfId="0" applyNumberFormat="1" applyFont="1" applyBorder="1" applyAlignment="1">
      <alignment vertical="center"/>
    </xf>
    <xf numFmtId="166" fontId="25" fillId="0" borderId="20" xfId="0" applyNumberFormat="1" applyFont="1" applyBorder="1" applyAlignment="1">
      <alignment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top" wrapText="1"/>
    </xf>
    <xf numFmtId="49" fontId="1" fillId="2" borderId="3" xfId="0" applyNumberFormat="1" applyFont="1" applyFill="1" applyBorder="1" applyAlignment="1">
      <alignment horizontal="center" vertical="center"/>
    </xf>
    <xf numFmtId="49" fontId="25" fillId="0" borderId="3" xfId="0" applyNumberFormat="1" applyFont="1" applyBorder="1" applyAlignment="1">
      <alignment horizontal="center" vertical="center"/>
    </xf>
    <xf numFmtId="49" fontId="1" fillId="0" borderId="11" xfId="0" applyNumberFormat="1" applyFont="1" applyBorder="1" applyAlignment="1">
      <alignment horizontal="left"/>
    </xf>
    <xf numFmtId="49" fontId="1" fillId="0" borderId="28" xfId="0" applyNumberFormat="1" applyFont="1" applyBorder="1" applyAlignment="1">
      <alignment horizontal="center" vertical="center"/>
    </xf>
    <xf numFmtId="49" fontId="1" fillId="0" borderId="11" xfId="0" applyNumberFormat="1" applyFont="1" applyBorder="1" applyAlignment="1">
      <alignment wrapText="1"/>
    </xf>
    <xf numFmtId="0" fontId="1" fillId="0" borderId="5" xfId="0" applyFont="1" applyBorder="1" applyAlignment="1">
      <alignment horizontal="left" vertical="top" wrapText="1"/>
    </xf>
    <xf numFmtId="49" fontId="25" fillId="0" borderId="5" xfId="0" applyNumberFormat="1" applyFont="1" applyBorder="1" applyAlignment="1">
      <alignment horizontal="center" vertical="center"/>
    </xf>
    <xf numFmtId="49" fontId="1" fillId="2" borderId="5" xfId="0" applyNumberFormat="1" applyFont="1" applyFill="1" applyBorder="1" applyAlignment="1">
      <alignment horizontal="center" vertical="center"/>
    </xf>
    <xf numFmtId="0" fontId="1" fillId="2" borderId="4" xfId="0" applyFont="1" applyFill="1" applyBorder="1" applyAlignment="1">
      <alignment horizontal="left" vertical="top" wrapText="1"/>
    </xf>
    <xf numFmtId="4" fontId="4" fillId="2" borderId="3" xfId="0" applyNumberFormat="1" applyFont="1" applyFill="1" applyBorder="1" applyAlignment="1">
      <alignment horizontal="right" vertical="center"/>
    </xf>
    <xf numFmtId="49" fontId="1" fillId="0" borderId="11" xfId="0" applyNumberFormat="1" applyFont="1" applyBorder="1"/>
    <xf numFmtId="4" fontId="1" fillId="2" borderId="3" xfId="0" applyNumberFormat="1" applyFont="1" applyFill="1" applyBorder="1" applyAlignment="1">
      <alignment horizontal="right" vertical="center"/>
    </xf>
    <xf numFmtId="0" fontId="1" fillId="5" borderId="3" xfId="0" applyFont="1" applyFill="1" applyBorder="1" applyAlignment="1">
      <alignment horizontal="left" vertical="top" wrapText="1"/>
    </xf>
    <xf numFmtId="4" fontId="1" fillId="5" borderId="3" xfId="0" applyNumberFormat="1" applyFont="1" applyFill="1" applyBorder="1" applyAlignment="1">
      <alignment horizontal="right" vertical="center"/>
    </xf>
    <xf numFmtId="0" fontId="1" fillId="5" borderId="5" xfId="0" applyFont="1" applyFill="1" applyBorder="1" applyAlignment="1">
      <alignment horizontal="left" vertical="top" wrapText="1"/>
    </xf>
    <xf numFmtId="4" fontId="1" fillId="2" borderId="4" xfId="0" applyNumberFormat="1" applyFont="1" applyFill="1" applyBorder="1" applyAlignment="1">
      <alignment horizontal="right" vertical="center"/>
    </xf>
    <xf numFmtId="49" fontId="1" fillId="0" borderId="3" xfId="0" applyNumberFormat="1" applyFont="1" applyBorder="1"/>
    <xf numFmtId="49" fontId="1" fillId="0" borderId="10" xfId="0" applyNumberFormat="1" applyFont="1" applyBorder="1"/>
    <xf numFmtId="49" fontId="1" fillId="0" borderId="12" xfId="0" applyNumberFormat="1" applyFont="1" applyBorder="1"/>
    <xf numFmtId="4" fontId="1" fillId="2" borderId="7" xfId="0" applyNumberFormat="1" applyFont="1" applyFill="1" applyBorder="1" applyAlignment="1">
      <alignment horizontal="right" vertical="center"/>
    </xf>
    <xf numFmtId="2" fontId="10" fillId="0" borderId="3" xfId="0" applyNumberFormat="1" applyFont="1" applyFill="1" applyBorder="1" applyAlignment="1">
      <alignment horizontal="right" wrapText="1"/>
    </xf>
    <xf numFmtId="0" fontId="10" fillId="0" borderId="13" xfId="0" applyFont="1" applyFill="1" applyBorder="1" applyAlignment="1">
      <alignment horizontal="center" vertical="center" wrapText="1"/>
    </xf>
    <xf numFmtId="0" fontId="1" fillId="0" borderId="3" xfId="0" applyFont="1" applyFill="1" applyBorder="1" applyAlignment="1">
      <alignment horizontal="left" vertical="top" wrapText="1"/>
    </xf>
    <xf numFmtId="0" fontId="1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7" fillId="0" borderId="28" xfId="0" applyFont="1" applyBorder="1" applyAlignment="1">
      <alignment vertical="top" wrapText="1"/>
    </xf>
    <xf numFmtId="0" fontId="10" fillId="0" borderId="3" xfId="0" applyFont="1" applyFill="1" applyBorder="1" applyAlignment="1">
      <alignment horizontal="justify" vertical="center" wrapText="1"/>
    </xf>
    <xf numFmtId="49" fontId="1" fillId="0" borderId="11" xfId="0" applyNumberFormat="1" applyFont="1" applyFill="1" applyBorder="1" applyAlignment="1">
      <alignment horizontal="center" vertical="center"/>
    </xf>
    <xf numFmtId="0" fontId="25" fillId="0" borderId="11" xfId="0" applyFont="1" applyBorder="1" applyAlignment="1">
      <alignment horizontal="center" vertical="center"/>
    </xf>
    <xf numFmtId="0" fontId="25" fillId="0" borderId="3" xfId="0" applyFont="1" applyBorder="1"/>
    <xf numFmtId="0" fontId="25" fillId="0" borderId="3" xfId="0" applyFont="1" applyBorder="1" applyAlignment="1">
      <alignment horizontal="center" vertical="center" wrapText="1"/>
    </xf>
    <xf numFmtId="0" fontId="25" fillId="0" borderId="3" xfId="0" applyFont="1" applyBorder="1" applyAlignment="1">
      <alignment horizontal="left" vertical="center" wrapText="1"/>
    </xf>
    <xf numFmtId="0" fontId="29" fillId="0" borderId="3" xfId="0" applyFont="1" applyBorder="1" applyAlignment="1">
      <alignment horizontal="left" vertical="center"/>
    </xf>
    <xf numFmtId="0" fontId="24" fillId="0" borderId="3" xfId="0" applyFont="1" applyBorder="1" applyAlignment="1">
      <alignment horizontal="left" vertical="center" wrapText="1"/>
    </xf>
    <xf numFmtId="0" fontId="25" fillId="0" borderId="3" xfId="0" applyFont="1" applyBorder="1" applyAlignment="1">
      <alignment horizontal="left" vertical="top" wrapText="1"/>
    </xf>
    <xf numFmtId="0" fontId="24" fillId="0" borderId="3" xfId="0" applyFont="1" applyBorder="1" applyAlignment="1">
      <alignment vertical="top" wrapText="1"/>
    </xf>
    <xf numFmtId="167" fontId="10" fillId="0" borderId="0" xfId="0" applyNumberFormat="1" applyFont="1" applyFill="1" applyBorder="1" applyAlignment="1">
      <alignment horizontal="center" vertical="center" wrapText="1"/>
    </xf>
    <xf numFmtId="0" fontId="24" fillId="0" borderId="3" xfId="0" applyFont="1" applyBorder="1" applyAlignment="1">
      <alignment horizontal="center" vertical="top" wrapText="1"/>
    </xf>
    <xf numFmtId="0" fontId="25" fillId="0" borderId="3" xfId="0" applyFont="1" applyFill="1" applyBorder="1" applyAlignment="1">
      <alignment vertical="top" wrapText="1"/>
    </xf>
    <xf numFmtId="0" fontId="25" fillId="0" borderId="3" xfId="0" applyFont="1" applyFill="1" applyBorder="1" applyAlignment="1">
      <alignment horizontal="left" vertical="top" wrapText="1"/>
    </xf>
    <xf numFmtId="0" fontId="1" fillId="0" borderId="6" xfId="0" applyFont="1" applyFill="1" applyBorder="1" applyAlignment="1">
      <alignment horizontal="center" vertical="center" wrapText="1"/>
    </xf>
    <xf numFmtId="0" fontId="19" fillId="0" borderId="3" xfId="0" applyFont="1" applyFill="1" applyBorder="1" applyAlignment="1">
      <alignment vertical="center" wrapText="1"/>
    </xf>
    <xf numFmtId="2" fontId="4" fillId="0" borderId="3" xfId="0" applyNumberFormat="1" applyFont="1" applyBorder="1"/>
    <xf numFmtId="2" fontId="4" fillId="0" borderId="3" xfId="0" applyNumberFormat="1" applyFont="1" applyBorder="1" applyAlignment="1">
      <alignment horizontal="right"/>
    </xf>
    <xf numFmtId="49" fontId="25"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0" fillId="0" borderId="0" xfId="0" applyFont="1"/>
    <xf numFmtId="0" fontId="1" fillId="0" borderId="0" xfId="0" applyFont="1" applyAlignment="1"/>
    <xf numFmtId="166" fontId="4" fillId="0" borderId="3" xfId="0" applyNumberFormat="1" applyFont="1" applyFill="1" applyBorder="1" applyAlignment="1">
      <alignment vertical="center"/>
    </xf>
    <xf numFmtId="166" fontId="4" fillId="0" borderId="8" xfId="0" applyNumberFormat="1" applyFont="1" applyFill="1" applyBorder="1" applyAlignment="1">
      <alignment vertical="center"/>
    </xf>
    <xf numFmtId="2" fontId="5" fillId="0" borderId="3" xfId="0" applyNumberFormat="1" applyFont="1" applyFill="1" applyBorder="1" applyAlignment="1">
      <alignment horizontal="right" vertical="center" wrapText="1"/>
    </xf>
    <xf numFmtId="0" fontId="13" fillId="0" borderId="3" xfId="0" applyFont="1" applyFill="1" applyBorder="1" applyAlignment="1">
      <alignment horizontal="right" vertical="top" wrapText="1"/>
    </xf>
    <xf numFmtId="2" fontId="13" fillId="0" borderId="3" xfId="0" applyNumberFormat="1" applyFont="1" applyFill="1" applyBorder="1" applyAlignment="1">
      <alignment horizontal="right" vertical="top" wrapText="1"/>
    </xf>
    <xf numFmtId="166" fontId="6" fillId="0" borderId="3" xfId="0" applyNumberFormat="1" applyFont="1" applyFill="1" applyBorder="1" applyAlignment="1">
      <alignment vertical="top"/>
    </xf>
    <xf numFmtId="4" fontId="4" fillId="5" borderId="3" xfId="0" applyNumberFormat="1" applyFont="1" applyFill="1" applyBorder="1" applyAlignment="1">
      <alignment horizontal="center" vertical="center" wrapText="1"/>
    </xf>
    <xf numFmtId="0" fontId="5" fillId="0" borderId="3" xfId="0" applyFont="1" applyBorder="1" applyAlignment="1">
      <alignment wrapText="1"/>
    </xf>
    <xf numFmtId="0" fontId="32" fillId="0" borderId="3" xfId="0" applyFont="1" applyBorder="1" applyAlignment="1">
      <alignment wrapText="1"/>
    </xf>
    <xf numFmtId="0" fontId="36" fillId="0" borderId="3" xfId="0" applyFont="1" applyBorder="1" applyAlignment="1">
      <alignment horizontal="center" vertical="center" wrapText="1"/>
    </xf>
    <xf numFmtId="49" fontId="10" fillId="0" borderId="3" xfId="0" applyNumberFormat="1" applyFont="1" applyFill="1" applyBorder="1" applyAlignment="1">
      <alignment horizontal="center" vertical="center"/>
    </xf>
    <xf numFmtId="166" fontId="10" fillId="0" borderId="28" xfId="0" applyNumberFormat="1" applyFont="1" applyFill="1" applyBorder="1" applyAlignment="1">
      <alignment horizontal="right" vertical="center"/>
    </xf>
    <xf numFmtId="166" fontId="10" fillId="0" borderId="3" xfId="0" applyNumberFormat="1" applyFont="1" applyFill="1" applyBorder="1" applyAlignment="1">
      <alignment horizontal="right" vertical="center"/>
    </xf>
    <xf numFmtId="0" fontId="5" fillId="0" borderId="3" xfId="0" applyFont="1" applyFill="1" applyBorder="1" applyAlignment="1">
      <alignment horizontal="center" wrapText="1"/>
    </xf>
    <xf numFmtId="0" fontId="1" fillId="0" borderId="0" xfId="0" applyFont="1" applyAlignment="1">
      <alignment wrapText="1"/>
    </xf>
    <xf numFmtId="0" fontId="1" fillId="0" borderId="3" xfId="0" applyFont="1" applyFill="1" applyBorder="1" applyAlignment="1">
      <alignment horizontal="center" vertical="center"/>
    </xf>
    <xf numFmtId="0" fontId="10" fillId="0" borderId="3" xfId="0" applyFont="1" applyBorder="1" applyAlignment="1">
      <alignment horizontal="left" vertical="center" wrapText="1"/>
    </xf>
    <xf numFmtId="0" fontId="25" fillId="0" borderId="3" xfId="0" applyFont="1" applyBorder="1" applyAlignment="1">
      <alignment vertical="top" wrapText="1"/>
    </xf>
    <xf numFmtId="4" fontId="1" fillId="3" borderId="64" xfId="0" applyNumberFormat="1" applyFont="1" applyFill="1" applyBorder="1" applyAlignment="1">
      <alignment vertical="center"/>
    </xf>
    <xf numFmtId="2" fontId="4" fillId="5" borderId="3" xfId="0" applyNumberFormat="1" applyFont="1" applyFill="1" applyBorder="1" applyAlignment="1">
      <alignment horizontal="center" vertical="center"/>
    </xf>
    <xf numFmtId="49" fontId="4" fillId="5" borderId="3" xfId="0" applyNumberFormat="1" applyFont="1" applyFill="1" applyBorder="1"/>
    <xf numFmtId="0" fontId="4" fillId="5" borderId="3" xfId="0" applyFont="1" applyFill="1" applyBorder="1" applyAlignment="1">
      <alignment horizontal="center" vertical="center" wrapText="1"/>
    </xf>
    <xf numFmtId="0" fontId="5" fillId="0" borderId="3" xfId="0" applyFont="1" applyBorder="1" applyAlignment="1">
      <alignment horizontal="justify" vertical="center"/>
    </xf>
    <xf numFmtId="165" fontId="4" fillId="0" borderId="3" xfId="8" applyFont="1" applyBorder="1" applyAlignment="1">
      <alignment horizontal="center" vertical="center" wrapText="1"/>
    </xf>
    <xf numFmtId="165" fontId="1" fillId="0" borderId="0" xfId="8" applyFont="1"/>
    <xf numFmtId="165" fontId="1" fillId="0" borderId="0" xfId="8" applyFont="1" applyAlignment="1">
      <alignment horizontal="center" vertical="center"/>
    </xf>
    <xf numFmtId="0" fontId="4" fillId="0" borderId="3" xfId="0" applyFont="1" applyBorder="1" applyAlignment="1">
      <alignment wrapText="1"/>
    </xf>
    <xf numFmtId="0" fontId="4" fillId="0" borderId="3" xfId="0" applyFont="1" applyBorder="1" applyAlignment="1">
      <alignment vertical="center" wrapText="1"/>
    </xf>
    <xf numFmtId="49" fontId="3" fillId="0" borderId="13" xfId="3" applyNumberFormat="1" applyFont="1" applyFill="1" applyBorder="1" applyAlignment="1" applyProtection="1">
      <alignment horizontal="center" vertical="center" shrinkToFit="1"/>
    </xf>
    <xf numFmtId="0" fontId="43" fillId="2" borderId="0" xfId="0" applyFont="1" applyFill="1"/>
    <xf numFmtId="0" fontId="10" fillId="0" borderId="3" xfId="0" applyFont="1" applyBorder="1" applyAlignment="1">
      <alignment horizontal="left" vertical="center" wrapText="1"/>
    </xf>
    <xf numFmtId="166" fontId="25" fillId="0" borderId="13" xfId="0" applyNumberFormat="1" applyFont="1" applyBorder="1" applyAlignment="1">
      <alignment vertical="center"/>
    </xf>
    <xf numFmtId="0" fontId="1" fillId="0" borderId="3" xfId="0" applyFont="1" applyFill="1" applyBorder="1" applyAlignment="1">
      <alignment horizontal="center" vertical="top" wrapText="1"/>
    </xf>
    <xf numFmtId="0" fontId="10"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3" xfId="0" applyFont="1" applyFill="1" applyBorder="1" applyAlignment="1">
      <alignment horizontal="left" vertical="center" wrapText="1"/>
    </xf>
    <xf numFmtId="49" fontId="25" fillId="0" borderId="6" xfId="0" applyNumberFormat="1" applyFont="1" applyBorder="1" applyAlignment="1">
      <alignment horizontal="center" vertical="center"/>
    </xf>
    <xf numFmtId="49" fontId="25" fillId="0" borderId="28" xfId="0" applyNumberFormat="1" applyFont="1" applyBorder="1" applyAlignment="1">
      <alignment horizontal="center" vertical="center"/>
    </xf>
    <xf numFmtId="0" fontId="32" fillId="0" borderId="3" xfId="0" applyFont="1" applyBorder="1" applyAlignment="1">
      <alignment vertical="center"/>
    </xf>
    <xf numFmtId="1" fontId="23" fillId="0" borderId="3" xfId="3" applyBorder="1" applyAlignment="1">
      <alignment horizontal="center" vertical="center" shrinkToFit="1"/>
    </xf>
    <xf numFmtId="2" fontId="1" fillId="0" borderId="3" xfId="0" applyNumberFormat="1" applyFont="1" applyBorder="1"/>
    <xf numFmtId="166" fontId="32" fillId="0" borderId="3" xfId="0" applyNumberFormat="1" applyFont="1" applyBorder="1" applyAlignment="1">
      <alignment vertical="center"/>
    </xf>
    <xf numFmtId="166" fontId="32" fillId="0" borderId="8" xfId="0" applyNumberFormat="1" applyFont="1" applyBorder="1" applyAlignment="1">
      <alignment vertical="center"/>
    </xf>
    <xf numFmtId="1" fontId="23" fillId="0" borderId="3" xfId="3" applyBorder="1">
      <alignment horizontal="center" vertical="top" shrinkToFit="1"/>
    </xf>
    <xf numFmtId="49" fontId="25" fillId="0" borderId="11" xfId="0" applyNumberFormat="1" applyFont="1" applyBorder="1" applyAlignment="1">
      <alignment horizontal="left" wrapText="1"/>
    </xf>
    <xf numFmtId="49" fontId="1" fillId="2" borderId="6" xfId="0" applyNumberFormat="1" applyFont="1" applyFill="1" applyBorder="1" applyAlignment="1">
      <alignment horizontal="center" vertical="center"/>
    </xf>
    <xf numFmtId="4" fontId="10" fillId="11" borderId="18" xfId="0" applyNumberFormat="1" applyFont="1" applyFill="1" applyBorder="1" applyAlignment="1">
      <alignment vertical="center"/>
    </xf>
    <xf numFmtId="4" fontId="1" fillId="9" borderId="3" xfId="0" applyNumberFormat="1" applyFont="1" applyFill="1" applyBorder="1" applyAlignment="1">
      <alignment vertical="center"/>
    </xf>
    <xf numFmtId="49" fontId="1" fillId="0" borderId="30" xfId="0" applyNumberFormat="1" applyFont="1" applyBorder="1"/>
    <xf numFmtId="0" fontId="1" fillId="2" borderId="28" xfId="0" applyFont="1" applyFill="1" applyBorder="1" applyAlignment="1">
      <alignment horizontal="left" vertical="top" wrapText="1"/>
    </xf>
    <xf numFmtId="49" fontId="1" fillId="2" borderId="28" xfId="0" applyNumberFormat="1" applyFont="1" applyFill="1" applyBorder="1" applyAlignment="1">
      <alignment horizontal="center" vertical="center"/>
    </xf>
    <xf numFmtId="49" fontId="1" fillId="0" borderId="10" xfId="0" applyNumberFormat="1" applyFont="1" applyBorder="1" applyAlignment="1">
      <alignment horizontal="left" wrapText="1"/>
    </xf>
    <xf numFmtId="49" fontId="26" fillId="0" borderId="61" xfId="9" applyFont="1" applyAlignment="1">
      <alignment horizontal="center" vertical="center" wrapText="1"/>
    </xf>
    <xf numFmtId="49" fontId="1" fillId="0" borderId="11" xfId="0" applyNumberFormat="1" applyFont="1" applyBorder="1" applyAlignment="1">
      <alignment horizontal="left" wrapText="1"/>
    </xf>
    <xf numFmtId="49" fontId="1" fillId="0" borderId="30" xfId="0" applyNumberFormat="1" applyFont="1" applyBorder="1" applyAlignment="1">
      <alignment horizontal="left" wrapText="1"/>
    </xf>
    <xf numFmtId="4" fontId="10" fillId="10" borderId="18" xfId="0" applyNumberFormat="1" applyFont="1" applyFill="1" applyBorder="1" applyAlignment="1">
      <alignment vertical="center"/>
    </xf>
    <xf numFmtId="49" fontId="1" fillId="2" borderId="3" xfId="0" applyNumberFormat="1" applyFont="1" applyFill="1" applyBorder="1"/>
    <xf numFmtId="0" fontId="1" fillId="2" borderId="3" xfId="0" applyFont="1" applyFill="1" applyBorder="1" applyAlignment="1">
      <alignment vertical="top" wrapText="1"/>
    </xf>
    <xf numFmtId="49" fontId="1" fillId="0" borderId="23" xfId="0" applyNumberFormat="1" applyFont="1" applyBorder="1"/>
    <xf numFmtId="49" fontId="1" fillId="2" borderId="13" xfId="0" applyNumberFormat="1" applyFont="1" applyFill="1" applyBorder="1" applyAlignment="1">
      <alignment horizontal="center" vertical="center"/>
    </xf>
    <xf numFmtId="0" fontId="1" fillId="5" borderId="13" xfId="0" applyFont="1" applyFill="1" applyBorder="1" applyAlignment="1">
      <alignment horizontal="left" vertical="top" wrapText="1"/>
    </xf>
    <xf numFmtId="0" fontId="1" fillId="5" borderId="28" xfId="0" applyFont="1" applyFill="1" applyBorder="1" applyAlignment="1">
      <alignment horizontal="left" vertical="top" wrapText="1"/>
    </xf>
    <xf numFmtId="0" fontId="1" fillId="2" borderId="3" xfId="0" applyFont="1" applyFill="1" applyBorder="1" applyAlignment="1">
      <alignment horizontal="left" vertical="center" wrapText="1"/>
    </xf>
    <xf numFmtId="166" fontId="25" fillId="0" borderId="0" xfId="0" applyNumberFormat="1" applyFont="1" applyBorder="1" applyAlignment="1">
      <alignment vertical="center"/>
    </xf>
    <xf numFmtId="166" fontId="25" fillId="0" borderId="36" xfId="0" applyNumberFormat="1" applyFont="1" applyBorder="1" applyAlignment="1">
      <alignment vertical="center"/>
    </xf>
    <xf numFmtId="49" fontId="1" fillId="0" borderId="11" xfId="0" applyNumberFormat="1" applyFont="1" applyFill="1" applyBorder="1" applyAlignment="1">
      <alignment vertical="center"/>
    </xf>
    <xf numFmtId="49" fontId="1" fillId="0" borderId="11" xfId="0" applyNumberFormat="1" applyFont="1" applyFill="1" applyBorder="1" applyAlignment="1">
      <alignment horizontal="left" vertical="center"/>
    </xf>
    <xf numFmtId="4" fontId="1" fillId="2" borderId="13" xfId="0" applyNumberFormat="1" applyFont="1" applyFill="1" applyBorder="1" applyAlignment="1">
      <alignment horizontal="right" vertical="center"/>
    </xf>
    <xf numFmtId="49" fontId="1" fillId="5" borderId="30" xfId="0" applyNumberFormat="1" applyFont="1" applyFill="1" applyBorder="1" applyAlignment="1">
      <alignment vertical="center"/>
    </xf>
    <xf numFmtId="49" fontId="1" fillId="0" borderId="3" xfId="0" applyNumberFormat="1" applyFont="1" applyBorder="1" applyAlignment="1">
      <alignment horizontal="center" vertical="center"/>
    </xf>
    <xf numFmtId="0" fontId="1" fillId="0" borderId="3" xfId="0" applyFont="1" applyBorder="1" applyAlignment="1">
      <alignment wrapText="1"/>
    </xf>
    <xf numFmtId="0" fontId="1" fillId="0" borderId="3" xfId="0" applyFont="1" applyBorder="1" applyAlignment="1">
      <alignment horizontal="center" vertical="center"/>
    </xf>
    <xf numFmtId="0" fontId="1" fillId="0" borderId="0" xfId="0" applyFont="1"/>
    <xf numFmtId="166" fontId="1" fillId="0" borderId="0" xfId="0" applyNumberFormat="1" applyFont="1"/>
    <xf numFmtId="166" fontId="1" fillId="0" borderId="0" xfId="0" applyNumberFormat="1" applyFont="1" applyAlignment="1">
      <alignment horizontal="center" vertical="center"/>
    </xf>
    <xf numFmtId="0" fontId="1" fillId="0" borderId="3" xfId="0" applyFont="1" applyBorder="1" applyAlignment="1">
      <alignment vertical="top" wrapText="1"/>
    </xf>
    <xf numFmtId="49" fontId="10" fillId="0" borderId="3" xfId="0" applyNumberFormat="1" applyFont="1" applyBorder="1" applyAlignment="1">
      <alignment horizontal="center" vertical="center"/>
    </xf>
    <xf numFmtId="0" fontId="1" fillId="0" borderId="3" xfId="0" applyFont="1" applyBorder="1" applyAlignment="1">
      <alignment vertical="top"/>
    </xf>
    <xf numFmtId="0" fontId="1" fillId="0" borderId="0" xfId="0" applyFont="1"/>
    <xf numFmtId="0" fontId="25" fillId="0" borderId="3" xfId="0" applyFont="1" applyBorder="1" applyAlignment="1">
      <alignment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4"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wrapText="1"/>
    </xf>
    <xf numFmtId="49" fontId="10" fillId="0" borderId="3" xfId="0" applyNumberFormat="1" applyFont="1" applyFill="1" applyBorder="1" applyAlignment="1">
      <alignment horizontal="center" wrapText="1"/>
    </xf>
    <xf numFmtId="4" fontId="1" fillId="0" borderId="3" xfId="0" applyNumberFormat="1" applyFont="1" applyFill="1" applyBorder="1" applyAlignment="1">
      <alignment horizontal="right" wrapText="1"/>
    </xf>
    <xf numFmtId="4" fontId="10" fillId="0" borderId="3" xfId="0" applyNumberFormat="1" applyFont="1" applyFill="1" applyBorder="1" applyAlignment="1">
      <alignment horizontal="right" wrapText="1"/>
    </xf>
    <xf numFmtId="0" fontId="25" fillId="0" borderId="3" xfId="0" applyFont="1" applyFill="1" applyBorder="1" applyAlignment="1">
      <alignment horizontal="left" wrapText="1"/>
    </xf>
    <xf numFmtId="49" fontId="19" fillId="5" borderId="3" xfId="0" applyNumberFormat="1" applyFont="1" applyFill="1" applyBorder="1" applyAlignment="1">
      <alignment horizontal="center" vertical="center" wrapText="1"/>
    </xf>
    <xf numFmtId="4" fontId="25" fillId="0" borderId="3" xfId="0" applyNumberFormat="1" applyFont="1" applyBorder="1" applyAlignment="1">
      <alignment vertical="center" wrapText="1"/>
    </xf>
    <xf numFmtId="0" fontId="24" fillId="0" borderId="3" xfId="0" applyFont="1" applyBorder="1" applyAlignment="1">
      <alignment horizontal="center" vertical="center" wrapText="1"/>
    </xf>
    <xf numFmtId="0" fontId="1" fillId="0" borderId="0" xfId="0" applyFont="1"/>
    <xf numFmtId="166" fontId="1" fillId="0" borderId="0" xfId="0" applyNumberFormat="1" applyFont="1"/>
    <xf numFmtId="0" fontId="4" fillId="0" borderId="13" xfId="0" applyFont="1" applyBorder="1" applyAlignment="1">
      <alignment horizontal="center" vertical="center" wrapText="1"/>
    </xf>
    <xf numFmtId="0" fontId="17" fillId="0" borderId="28"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xf>
    <xf numFmtId="49" fontId="4" fillId="0" borderId="28" xfId="0" applyNumberFormat="1" applyFont="1" applyBorder="1" applyAlignment="1">
      <alignment horizontal="center" vertical="center"/>
    </xf>
    <xf numFmtId="2" fontId="4" fillId="0" borderId="3" xfId="0" applyNumberFormat="1" applyFont="1" applyBorder="1" applyAlignment="1">
      <alignment horizontal="center" vertical="center"/>
    </xf>
    <xf numFmtId="2" fontId="4" fillId="0" borderId="28" xfId="0" applyNumberFormat="1" applyFont="1" applyBorder="1" applyAlignment="1">
      <alignment horizontal="center" vertical="center" wrapText="1"/>
    </xf>
    <xf numFmtId="2" fontId="6" fillId="0" borderId="3" xfId="0" applyNumberFormat="1" applyFont="1" applyBorder="1" applyAlignment="1">
      <alignment horizontal="center" vertical="center"/>
    </xf>
    <xf numFmtId="0" fontId="6" fillId="12"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3" xfId="0" applyFont="1" applyFill="1" applyBorder="1" applyAlignment="1">
      <alignment horizontal="left" vertical="top" wrapText="1"/>
    </xf>
    <xf numFmtId="49" fontId="4" fillId="12" borderId="51" xfId="0" applyNumberFormat="1" applyFont="1" applyFill="1" applyBorder="1" applyAlignment="1">
      <alignment horizontal="center" vertical="center" wrapText="1"/>
    </xf>
    <xf numFmtId="4" fontId="6" fillId="5" borderId="3" xfId="0" applyNumberFormat="1" applyFont="1" applyFill="1" applyBorder="1" applyAlignment="1">
      <alignment horizontal="center" vertical="center" wrapText="1"/>
    </xf>
    <xf numFmtId="0" fontId="24" fillId="0" borderId="3" xfId="0" applyFont="1" applyBorder="1" applyAlignment="1">
      <alignment horizontal="left" vertical="top" wrapText="1"/>
    </xf>
    <xf numFmtId="0" fontId="25" fillId="0" borderId="3" xfId="0" applyFont="1" applyBorder="1" applyAlignment="1">
      <alignment vertical="top" wrapText="1"/>
    </xf>
    <xf numFmtId="49" fontId="1" fillId="0" borderId="11" xfId="0" applyNumberFormat="1" applyFont="1" applyBorder="1" applyAlignment="1">
      <alignment horizontal="center" vertical="center" wrapText="1"/>
    </xf>
    <xf numFmtId="0" fontId="6" fillId="0" borderId="3" xfId="0" applyFont="1" applyBorder="1" applyAlignment="1">
      <alignment wrapText="1"/>
    </xf>
    <xf numFmtId="4" fontId="25" fillId="0" borderId="3" xfId="8" applyNumberFormat="1" applyFont="1" applyBorder="1" applyAlignment="1">
      <alignment horizontal="right" vertical="center" wrapText="1"/>
    </xf>
    <xf numFmtId="4" fontId="25" fillId="0" borderId="3" xfId="0" applyNumberFormat="1" applyFont="1" applyBorder="1" applyAlignment="1">
      <alignment horizontal="right" vertical="center" wrapText="1"/>
    </xf>
    <xf numFmtId="4" fontId="25" fillId="5" borderId="3" xfId="8" applyNumberFormat="1" applyFont="1" applyFill="1" applyBorder="1" applyAlignment="1">
      <alignment horizontal="right" vertical="center" wrapText="1"/>
    </xf>
    <xf numFmtId="4" fontId="36" fillId="0" borderId="3" xfId="0" applyNumberFormat="1" applyFont="1" applyBorder="1" applyAlignment="1">
      <alignment horizontal="right" vertical="center" wrapText="1"/>
    </xf>
    <xf numFmtId="4" fontId="36" fillId="0" borderId="3" xfId="8" applyNumberFormat="1" applyFont="1" applyBorder="1" applyAlignment="1">
      <alignment horizontal="right" vertical="center" wrapText="1"/>
    </xf>
    <xf numFmtId="4" fontId="24" fillId="0" borderId="3" xfId="0" applyNumberFormat="1" applyFont="1" applyBorder="1" applyAlignment="1">
      <alignment horizontal="right" vertical="center" wrapText="1"/>
    </xf>
    <xf numFmtId="0" fontId="24" fillId="0" borderId="3" xfId="0" applyFont="1" applyBorder="1" applyAlignment="1">
      <alignment wrapText="1"/>
    </xf>
    <xf numFmtId="0" fontId="24" fillId="0" borderId="3" xfId="0" applyFont="1" applyFill="1" applyBorder="1" applyAlignment="1">
      <alignment wrapText="1"/>
    </xf>
    <xf numFmtId="4" fontId="6" fillId="0" borderId="3" xfId="0" applyNumberFormat="1" applyFont="1" applyFill="1" applyBorder="1" applyAlignment="1">
      <alignment horizontal="right" shrinkToFit="1"/>
    </xf>
    <xf numFmtId="0" fontId="10" fillId="0" borderId="11" xfId="0" applyFont="1" applyFill="1" applyBorder="1" applyAlignment="1">
      <alignment horizontal="center" vertical="center"/>
    </xf>
    <xf numFmtId="4" fontId="1" fillId="0" borderId="3" xfId="0" applyNumberFormat="1" applyFont="1" applyFill="1" applyBorder="1" applyAlignment="1">
      <alignment horizontal="right"/>
    </xf>
    <xf numFmtId="4" fontId="10" fillId="0" borderId="3" xfId="0" applyNumberFormat="1" applyFont="1" applyFill="1" applyBorder="1" applyAlignment="1">
      <alignment horizontal="right"/>
    </xf>
    <xf numFmtId="4" fontId="25" fillId="0" borderId="3" xfId="0" applyNumberFormat="1" applyFont="1" applyBorder="1" applyAlignment="1">
      <alignment horizontal="right" vertical="center"/>
    </xf>
    <xf numFmtId="4" fontId="24" fillId="0" borderId="3" xfId="0" applyNumberFormat="1" applyFont="1" applyBorder="1" applyAlignment="1">
      <alignment horizontal="right" vertical="center"/>
    </xf>
    <xf numFmtId="167" fontId="10" fillId="0" borderId="0" xfId="0" applyNumberFormat="1" applyFont="1" applyFill="1" applyBorder="1" applyAlignment="1">
      <alignment horizontal="center" vertical="center"/>
    </xf>
    <xf numFmtId="168" fontId="25" fillId="0" borderId="0" xfId="0" applyNumberFormat="1" applyFont="1" applyBorder="1" applyAlignment="1">
      <alignment horizontal="center" vertical="center" wrapText="1"/>
    </xf>
    <xf numFmtId="168" fontId="30" fillId="0" borderId="0" xfId="0" applyNumberFormat="1" applyFont="1" applyBorder="1" applyAlignment="1">
      <alignment horizontal="center" vertical="center" wrapText="1"/>
    </xf>
    <xf numFmtId="168" fontId="31" fillId="0" borderId="0" xfId="0" applyNumberFormat="1" applyFont="1" applyBorder="1" applyAlignment="1">
      <alignment horizontal="center" vertical="center" wrapText="1"/>
    </xf>
    <xf numFmtId="168" fontId="24" fillId="0" borderId="0" xfId="0" applyNumberFormat="1" applyFont="1" applyBorder="1" applyAlignment="1">
      <alignment horizontal="right" vertical="center" wrapText="1"/>
    </xf>
    <xf numFmtId="168" fontId="25" fillId="0" borderId="0" xfId="0" applyNumberFormat="1" applyFont="1" applyBorder="1" applyAlignment="1">
      <alignment horizontal="right" vertical="center" wrapText="1"/>
    </xf>
    <xf numFmtId="166" fontId="1" fillId="0" borderId="0" xfId="0" applyNumberFormat="1" applyFont="1" applyFill="1" applyBorder="1"/>
    <xf numFmtId="49" fontId="29" fillId="0" borderId="30" xfId="0" applyNumberFormat="1" applyFont="1" applyBorder="1" applyAlignment="1">
      <alignment horizontal="center" vertical="center" wrapText="1"/>
    </xf>
    <xf numFmtId="0" fontId="8" fillId="0" borderId="3" xfId="0" applyFont="1" applyFill="1" applyBorder="1" applyAlignment="1">
      <alignment horizontal="left" vertical="center"/>
    </xf>
    <xf numFmtId="0" fontId="10" fillId="0" borderId="13" xfId="0"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2" fontId="4" fillId="0" borderId="13" xfId="0" applyNumberFormat="1" applyFont="1" applyBorder="1" applyAlignment="1">
      <alignment horizontal="right"/>
    </xf>
    <xf numFmtId="0" fontId="4" fillId="0" borderId="28" xfId="0" applyFont="1" applyFill="1" applyBorder="1" applyAlignment="1">
      <alignment horizontal="center" vertical="center" wrapText="1"/>
    </xf>
    <xf numFmtId="0" fontId="4" fillId="0" borderId="11" xfId="0" applyFont="1" applyBorder="1" applyAlignment="1">
      <alignment horizontal="center" vertical="center"/>
    </xf>
    <xf numFmtId="16" fontId="25" fillId="0" borderId="11" xfId="0" applyNumberFormat="1" applyFont="1" applyBorder="1" applyAlignment="1">
      <alignment horizontal="center" vertical="center"/>
    </xf>
    <xf numFmtId="49" fontId="24" fillId="0" borderId="11" xfId="0" applyNumberFormat="1" applyFont="1" applyBorder="1" applyAlignment="1">
      <alignment horizontal="center" vertical="center"/>
    </xf>
    <xf numFmtId="0" fontId="24" fillId="0" borderId="3" xfId="0" applyFont="1" applyBorder="1" applyAlignment="1">
      <alignment horizontal="center" vertical="center"/>
    </xf>
    <xf numFmtId="49" fontId="10" fillId="0" borderId="23" xfId="0" applyNumberFormat="1" applyFont="1" applyFill="1" applyBorder="1" applyAlignment="1">
      <alignment horizontal="center" vertical="center" wrapText="1"/>
    </xf>
    <xf numFmtId="4" fontId="13" fillId="0" borderId="3" xfId="0" applyNumberFormat="1" applyFont="1" applyBorder="1" applyAlignment="1">
      <alignment horizontal="right" wrapText="1"/>
    </xf>
    <xf numFmtId="0" fontId="6" fillId="0" borderId="3" xfId="0" applyFont="1" applyFill="1" applyBorder="1" applyAlignment="1">
      <alignment horizontal="center" vertical="center"/>
    </xf>
    <xf numFmtId="0" fontId="1" fillId="0" borderId="0" xfId="0" applyFont="1"/>
    <xf numFmtId="166" fontId="1" fillId="0" borderId="0" xfId="0" applyNumberFormat="1" applyFont="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xf>
    <xf numFmtId="0" fontId="6" fillId="0" borderId="28" xfId="0" applyFont="1" applyFill="1" applyBorder="1" applyAlignment="1">
      <alignment horizontal="center" vertical="center" wrapText="1"/>
    </xf>
    <xf numFmtId="166" fontId="1" fillId="0" borderId="0" xfId="0" applyNumberFormat="1" applyFont="1" applyFill="1"/>
    <xf numFmtId="0" fontId="6" fillId="0" borderId="3" xfId="0" applyFont="1" applyBorder="1" applyAlignment="1">
      <alignment horizontal="center" vertical="center" wrapText="1"/>
    </xf>
    <xf numFmtId="4" fontId="6" fillId="0" borderId="3"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25" fillId="0" borderId="3" xfId="0" applyFont="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8"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25" fillId="0" borderId="28" xfId="0" applyFont="1" applyBorder="1" applyAlignment="1">
      <alignment horizontal="center" vertical="center" wrapText="1"/>
    </xf>
    <xf numFmtId="49" fontId="25" fillId="0" borderId="13" xfId="0" applyNumberFormat="1" applyFont="1" applyBorder="1" applyAlignment="1">
      <alignment horizontal="center" vertical="center"/>
    </xf>
    <xf numFmtId="0" fontId="1" fillId="0" borderId="0" xfId="0" applyFont="1" applyAlignment="1">
      <alignment horizontal="center" vertical="center" wrapText="1"/>
    </xf>
    <xf numFmtId="49" fontId="1" fillId="0" borderId="23"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 fontId="6" fillId="0" borderId="3" xfId="0" applyNumberFormat="1" applyFont="1" applyFill="1" applyBorder="1" applyAlignment="1">
      <alignment horizontal="right" vertical="center"/>
    </xf>
    <xf numFmtId="4" fontId="6" fillId="0" borderId="28" xfId="0" applyNumberFormat="1" applyFont="1" applyFill="1" applyBorder="1" applyAlignment="1">
      <alignment horizontal="right" vertical="center" wrapText="1"/>
    </xf>
    <xf numFmtId="0" fontId="1" fillId="0" borderId="0" xfId="0" applyFont="1" applyAlignment="1">
      <alignment horizontal="center"/>
    </xf>
    <xf numFmtId="49" fontId="13" fillId="0" borderId="3"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13" fillId="0" borderId="3" xfId="0" applyFont="1" applyFill="1" applyBorder="1" applyAlignment="1">
      <alignment horizontal="center" vertical="center" wrapText="1"/>
    </xf>
    <xf numFmtId="49" fontId="24" fillId="0" borderId="3" xfId="0" applyNumberFormat="1" applyFont="1" applyBorder="1" applyAlignment="1">
      <alignment horizontal="center" vertical="center" wrapText="1"/>
    </xf>
    <xf numFmtId="0" fontId="24" fillId="0" borderId="13" xfId="0" applyFont="1" applyBorder="1" applyAlignment="1">
      <alignment horizontal="center" vertical="center" wrapText="1"/>
    </xf>
    <xf numFmtId="49" fontId="25" fillId="0" borderId="25" xfId="0" applyNumberFormat="1" applyFont="1" applyBorder="1" applyAlignment="1">
      <alignment horizontal="center" wrapText="1"/>
    </xf>
    <xf numFmtId="49" fontId="24" fillId="0" borderId="0" xfId="0" applyNumberFormat="1" applyFont="1" applyBorder="1" applyAlignment="1">
      <alignment horizontal="center" wrapText="1"/>
    </xf>
    <xf numFmtId="49" fontId="24" fillId="0" borderId="3" xfId="0" applyNumberFormat="1" applyFont="1" applyBorder="1" applyAlignment="1">
      <alignment horizontal="center" wrapText="1"/>
    </xf>
    <xf numFmtId="49" fontId="25" fillId="0" borderId="3" xfId="0" applyNumberFormat="1" applyFont="1" applyBorder="1" applyAlignment="1">
      <alignment horizontal="center" wrapText="1"/>
    </xf>
    <xf numFmtId="0" fontId="1" fillId="0" borderId="11" xfId="0" applyFont="1" applyFill="1" applyBorder="1" applyAlignment="1">
      <alignment horizontal="center" vertical="center"/>
    </xf>
    <xf numFmtId="0" fontId="0" fillId="0" borderId="28" xfId="0" applyBorder="1" applyAlignment="1">
      <alignment horizontal="center" vertical="top"/>
    </xf>
    <xf numFmtId="0" fontId="0" fillId="0" borderId="0" xfId="0" applyAlignment="1">
      <alignment wrapText="1"/>
    </xf>
    <xf numFmtId="2" fontId="6" fillId="0" borderId="3" xfId="0" applyNumberFormat="1" applyFont="1" applyBorder="1"/>
    <xf numFmtId="2" fontId="6" fillId="0" borderId="3" xfId="0" applyNumberFormat="1" applyFont="1" applyBorder="1" applyAlignment="1">
      <alignment horizontal="right"/>
    </xf>
    <xf numFmtId="49" fontId="19" fillId="0" borderId="3" xfId="0" applyNumberFormat="1" applyFont="1" applyFill="1" applyBorder="1" applyAlignment="1">
      <alignment vertical="center" wrapText="1"/>
    </xf>
    <xf numFmtId="2" fontId="4" fillId="0" borderId="13" xfId="0" applyNumberFormat="1" applyFont="1" applyBorder="1"/>
    <xf numFmtId="0" fontId="25" fillId="0" borderId="3" xfId="0" applyFont="1" applyBorder="1" applyAlignment="1">
      <alignment horizontal="left" wrapText="1"/>
    </xf>
    <xf numFmtId="0" fontId="24" fillId="0" borderId="3" xfId="0" applyFont="1" applyBorder="1" applyAlignment="1">
      <alignment horizontal="left" wrapText="1"/>
    </xf>
    <xf numFmtId="166" fontId="1" fillId="0" borderId="3" xfId="0" applyNumberFormat="1" applyFont="1" applyFill="1" applyBorder="1" applyAlignment="1">
      <alignment horizontal="center" vertical="center"/>
    </xf>
    <xf numFmtId="4" fontId="4" fillId="0" borderId="29" xfId="0" applyNumberFormat="1" applyFont="1" applyFill="1" applyBorder="1" applyAlignment="1">
      <alignment horizontal="center" vertical="center" wrapText="1"/>
    </xf>
    <xf numFmtId="166" fontId="1" fillId="0" borderId="1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47" fillId="0" borderId="3" xfId="4" applyNumberFormat="1" applyFont="1" applyFill="1" applyBorder="1" applyAlignment="1" applyProtection="1">
      <alignment horizontal="center" vertical="center" shrinkToFit="1"/>
    </xf>
    <xf numFmtId="166" fontId="10" fillId="0" borderId="3" xfId="0" applyNumberFormat="1" applyFont="1" applyFill="1" applyBorder="1" applyAlignment="1">
      <alignment horizontal="center" vertical="center"/>
    </xf>
    <xf numFmtId="166" fontId="1" fillId="0" borderId="13" xfId="0" applyNumberFormat="1" applyFont="1" applyFill="1" applyBorder="1" applyAlignment="1">
      <alignment vertical="center"/>
    </xf>
    <xf numFmtId="166" fontId="1" fillId="0" borderId="8" xfId="0" applyNumberFormat="1" applyFont="1" applyFill="1" applyBorder="1" applyAlignment="1">
      <alignment horizontal="center" vertical="center"/>
    </xf>
    <xf numFmtId="4" fontId="10" fillId="0" borderId="13" xfId="0" applyNumberFormat="1" applyFont="1" applyFill="1" applyBorder="1" applyAlignment="1">
      <alignment horizontal="center" wrapText="1"/>
    </xf>
    <xf numFmtId="4" fontId="10" fillId="0" borderId="24" xfId="0" applyNumberFormat="1" applyFont="1" applyFill="1" applyBorder="1" applyAlignment="1">
      <alignment horizontal="center" wrapText="1"/>
    </xf>
    <xf numFmtId="4" fontId="6" fillId="0" borderId="28" xfId="0" applyNumberFormat="1" applyFont="1" applyFill="1" applyBorder="1" applyAlignment="1">
      <alignment horizontal="right" wrapText="1"/>
    </xf>
    <xf numFmtId="0" fontId="4" fillId="0" borderId="3" xfId="0" applyFont="1" applyBorder="1" applyAlignment="1">
      <alignment horizontal="center" vertical="center" wrapText="1"/>
    </xf>
    <xf numFmtId="0" fontId="1" fillId="0" borderId="3" xfId="0" applyFont="1" applyFill="1" applyBorder="1" applyAlignment="1">
      <alignment horizontal="left" vertical="top" wrapText="1"/>
    </xf>
    <xf numFmtId="0" fontId="1" fillId="0" borderId="3" xfId="0" applyFont="1" applyBorder="1" applyAlignment="1">
      <alignment horizontal="left" vertical="center" wrapText="1"/>
    </xf>
    <xf numFmtId="166" fontId="10" fillId="0" borderId="28" xfId="0" applyNumberFormat="1" applyFont="1" applyFill="1" applyBorder="1" applyAlignment="1">
      <alignment vertical="center"/>
    </xf>
    <xf numFmtId="166" fontId="10" fillId="0" borderId="3" xfId="0" applyNumberFormat="1" applyFont="1" applyFill="1" applyBorder="1" applyAlignment="1">
      <alignment vertical="center"/>
    </xf>
    <xf numFmtId="0" fontId="10" fillId="0" borderId="3" xfId="0" applyFont="1" applyFill="1" applyBorder="1" applyAlignment="1">
      <alignment horizontal="left" vertical="top" wrapText="1"/>
    </xf>
    <xf numFmtId="49" fontId="1" fillId="0" borderId="11" xfId="0" applyNumberFormat="1" applyFont="1" applyFill="1" applyBorder="1"/>
    <xf numFmtId="0" fontId="4" fillId="0" borderId="3" xfId="0" applyFont="1" applyFill="1" applyBorder="1" applyAlignment="1">
      <alignment horizontal="left" vertical="top" wrapText="1"/>
    </xf>
    <xf numFmtId="2" fontId="1" fillId="0" borderId="3" xfId="0" applyNumberFormat="1" applyFont="1" applyFill="1" applyBorder="1"/>
    <xf numFmtId="2" fontId="1" fillId="0" borderId="8" xfId="0" applyNumberFormat="1" applyFont="1" applyFill="1" applyBorder="1"/>
    <xf numFmtId="0" fontId="6" fillId="0" borderId="3" xfId="0" applyFont="1" applyBorder="1" applyAlignment="1">
      <alignment horizontal="center" vertical="center" wrapText="1"/>
    </xf>
    <xf numFmtId="0" fontId="1" fillId="0" borderId="28" xfId="0" applyFont="1" applyFill="1" applyBorder="1" applyAlignment="1">
      <alignment horizontal="left" vertical="center" wrapText="1"/>
    </xf>
    <xf numFmtId="166" fontId="10" fillId="0" borderId="3" xfId="0" applyNumberFormat="1" applyFont="1" applyFill="1" applyBorder="1" applyAlignment="1">
      <alignment vertical="center" wrapText="1"/>
    </xf>
    <xf numFmtId="166" fontId="1" fillId="0" borderId="3" xfId="0" applyNumberFormat="1" applyFont="1" applyFill="1" applyBorder="1" applyAlignment="1">
      <alignment vertical="center" wrapText="1"/>
    </xf>
    <xf numFmtId="2" fontId="13" fillId="0" borderId="13" xfId="0" applyNumberFormat="1" applyFont="1" applyFill="1" applyBorder="1" applyAlignment="1">
      <alignment horizontal="right" vertical="top" wrapText="1"/>
    </xf>
    <xf numFmtId="49" fontId="1" fillId="0" borderId="3" xfId="0" applyNumberFormat="1" applyFont="1" applyFill="1" applyBorder="1" applyAlignment="1">
      <alignment horizontal="left" vertical="top" wrapText="1"/>
    </xf>
    <xf numFmtId="49" fontId="10" fillId="0" borderId="30" xfId="0" applyNumberFormat="1" applyFont="1" applyFill="1" applyBorder="1" applyAlignment="1">
      <alignment horizontal="left" vertical="top"/>
    </xf>
    <xf numFmtId="49" fontId="10" fillId="0" borderId="11" xfId="0" applyNumberFormat="1" applyFont="1" applyFill="1" applyBorder="1" applyAlignment="1">
      <alignment horizontal="left" vertical="center"/>
    </xf>
    <xf numFmtId="2" fontId="10" fillId="0" borderId="3" xfId="0" applyNumberFormat="1" applyFont="1" applyFill="1" applyBorder="1"/>
    <xf numFmtId="0" fontId="10" fillId="0" borderId="3" xfId="1" applyNumberFormat="1" applyFont="1" applyFill="1" applyBorder="1" applyProtection="1">
      <alignment vertical="top" wrapText="1"/>
    </xf>
    <xf numFmtId="49" fontId="10" fillId="0" borderId="3" xfId="0" applyNumberFormat="1" applyFont="1" applyFill="1" applyBorder="1"/>
    <xf numFmtId="4" fontId="25" fillId="0" borderId="43" xfId="0" applyNumberFormat="1" applyFont="1" applyBorder="1" applyAlignment="1">
      <alignment vertical="center" wrapText="1"/>
    </xf>
    <xf numFmtId="0" fontId="1" fillId="0" borderId="0" xfId="0" applyFont="1" applyBorder="1"/>
    <xf numFmtId="4" fontId="1" fillId="0" borderId="3" xfId="0" applyNumberFormat="1" applyFont="1" applyFill="1" applyBorder="1" applyAlignment="1">
      <alignment vertical="center"/>
    </xf>
    <xf numFmtId="0" fontId="1" fillId="0" borderId="43" xfId="0" applyFont="1" applyBorder="1"/>
    <xf numFmtId="0" fontId="1" fillId="0" borderId="28" xfId="0" applyFont="1" applyFill="1" applyBorder="1" applyAlignment="1">
      <alignment horizontal="center" wrapText="1"/>
    </xf>
    <xf numFmtId="0" fontId="10" fillId="0" borderId="13" xfId="0" applyFont="1" applyFill="1" applyBorder="1" applyAlignment="1">
      <alignment horizontal="center" wrapText="1"/>
    </xf>
    <xf numFmtId="0" fontId="10" fillId="0" borderId="28" xfId="0" applyFont="1" applyFill="1" applyBorder="1" applyAlignment="1">
      <alignment horizontal="center" wrapText="1"/>
    </xf>
    <xf numFmtId="0" fontId="25" fillId="0" borderId="58" xfId="0" applyFont="1" applyBorder="1" applyAlignment="1">
      <alignment horizontal="left" vertical="top" wrapText="1"/>
    </xf>
    <xf numFmtId="49" fontId="25" fillId="0" borderId="11" xfId="0" applyNumberFormat="1" applyFont="1" applyBorder="1" applyAlignment="1">
      <alignment horizontal="center" vertical="center"/>
    </xf>
    <xf numFmtId="165" fontId="6" fillId="0" borderId="3" xfId="8" applyFont="1" applyFill="1" applyBorder="1" applyAlignment="1">
      <alignment horizontal="right" vertical="center" wrapText="1"/>
    </xf>
    <xf numFmtId="165" fontId="4" fillId="0" borderId="3" xfId="8" applyFont="1" applyFill="1" applyBorder="1" applyAlignment="1">
      <alignment horizontal="right" vertical="center" wrapText="1"/>
    </xf>
    <xf numFmtId="4" fontId="10" fillId="0" borderId="3" xfId="8" applyNumberFormat="1" applyFont="1" applyBorder="1" applyAlignment="1">
      <alignment horizontal="right" vertical="center" wrapText="1"/>
    </xf>
    <xf numFmtId="4" fontId="10" fillId="0" borderId="8" xfId="8" applyNumberFormat="1" applyFont="1" applyBorder="1" applyAlignment="1">
      <alignment horizontal="right" vertical="center" wrapText="1"/>
    </xf>
    <xf numFmtId="0" fontId="6" fillId="0" borderId="3" xfId="0" applyFont="1" applyBorder="1" applyAlignment="1">
      <alignment horizontal="center" wrapText="1"/>
    </xf>
    <xf numFmtId="0" fontId="10" fillId="0" borderId="3" xfId="0" applyFont="1" applyBorder="1" applyAlignment="1">
      <alignment horizontal="center" wrapText="1"/>
    </xf>
    <xf numFmtId="0" fontId="4" fillId="0" borderId="3" xfId="0" applyFont="1" applyBorder="1" applyAlignment="1">
      <alignment horizontal="center" wrapText="1"/>
    </xf>
    <xf numFmtId="0" fontId="1" fillId="0" borderId="3" xfId="0" applyFont="1" applyBorder="1" applyAlignment="1">
      <alignment horizontal="center" wrapText="1"/>
    </xf>
    <xf numFmtId="2" fontId="4" fillId="0" borderId="0" xfId="0" applyNumberFormat="1" applyFont="1" applyBorder="1" applyAlignment="1">
      <alignment horizontal="center" vertical="center" wrapText="1"/>
    </xf>
    <xf numFmtId="2" fontId="17" fillId="0" borderId="0" xfId="0" applyNumberFormat="1" applyFont="1" applyBorder="1" applyAlignment="1">
      <alignment horizontal="center" vertical="center" wrapText="1"/>
    </xf>
    <xf numFmtId="166" fontId="1" fillId="0" borderId="0" xfId="0" applyNumberFormat="1" applyFont="1" applyBorder="1"/>
    <xf numFmtId="166" fontId="1" fillId="0" borderId="0" xfId="0" applyNumberFormat="1" applyFont="1" applyBorder="1" applyAlignment="1">
      <alignment horizontal="center" vertical="center"/>
    </xf>
    <xf numFmtId="2" fontId="6" fillId="0" borderId="0" xfId="0" applyNumberFormat="1" applyFont="1" applyBorder="1" applyAlignment="1">
      <alignment horizontal="center" vertical="center" wrapText="1"/>
    </xf>
    <xf numFmtId="0" fontId="25" fillId="0" borderId="3" xfId="0" applyFont="1" applyBorder="1" applyAlignment="1">
      <alignment horizontal="left" vertical="center" wrapText="1"/>
    </xf>
    <xf numFmtId="0" fontId="1" fillId="0" borderId="13" xfId="0" applyFont="1" applyFill="1" applyBorder="1" applyAlignment="1">
      <alignment horizontal="left" vertical="center" wrapText="1"/>
    </xf>
    <xf numFmtId="4" fontId="10" fillId="0" borderId="0" xfId="0" applyNumberFormat="1" applyFont="1" applyFill="1" applyBorder="1" applyAlignment="1">
      <alignment horizontal="right" vertical="center"/>
    </xf>
    <xf numFmtId="4" fontId="1" fillId="0" borderId="0" xfId="0" applyNumberFormat="1" applyFont="1" applyFill="1" applyBorder="1" applyAlignment="1">
      <alignment horizontal="right" vertical="center"/>
    </xf>
    <xf numFmtId="4" fontId="9" fillId="0" borderId="0" xfId="0" applyNumberFormat="1" applyFont="1" applyFill="1" applyBorder="1" applyAlignment="1">
      <alignment horizontal="right" vertical="center"/>
    </xf>
    <xf numFmtId="166" fontId="1" fillId="0" borderId="0" xfId="0" applyNumberFormat="1" applyFont="1" applyFill="1" applyBorder="1" applyAlignment="1">
      <alignment horizontal="center" vertical="center"/>
    </xf>
    <xf numFmtId="4" fontId="9" fillId="2" borderId="0" xfId="0" applyNumberFormat="1" applyFont="1" applyFill="1" applyBorder="1" applyAlignment="1">
      <alignment horizontal="right" vertical="center"/>
    </xf>
    <xf numFmtId="0" fontId="1" fillId="0" borderId="13" xfId="0" applyFont="1" applyFill="1" applyBorder="1" applyAlignment="1">
      <alignment horizontal="left" vertical="top" wrapText="1"/>
    </xf>
    <xf numFmtId="166" fontId="1" fillId="0" borderId="24" xfId="0" applyNumberFormat="1" applyFont="1" applyFill="1" applyBorder="1" applyAlignment="1">
      <alignment horizontal="center" vertical="center"/>
    </xf>
    <xf numFmtId="166" fontId="25" fillId="0" borderId="3" xfId="0" applyNumberFormat="1" applyFont="1" applyFill="1" applyBorder="1" applyAlignment="1">
      <alignment horizontal="center" vertical="center" wrapText="1"/>
    </xf>
    <xf numFmtId="4" fontId="4" fillId="2" borderId="0" xfId="0" applyNumberFormat="1" applyFont="1" applyFill="1" applyBorder="1" applyAlignment="1">
      <alignment horizontal="right" vertical="center"/>
    </xf>
    <xf numFmtId="4" fontId="1" fillId="0" borderId="6" xfId="0" applyNumberFormat="1" applyFont="1" applyFill="1" applyBorder="1" applyAlignment="1">
      <alignment horizontal="right" vertical="center"/>
    </xf>
    <xf numFmtId="4" fontId="1" fillId="0" borderId="13" xfId="0" applyNumberFormat="1" applyFont="1" applyFill="1" applyBorder="1" applyAlignment="1">
      <alignment horizontal="right" vertical="center"/>
    </xf>
    <xf numFmtId="0" fontId="32" fillId="0" borderId="13" xfId="0" applyFont="1" applyBorder="1" applyAlignment="1">
      <alignment vertical="center"/>
    </xf>
    <xf numFmtId="1" fontId="23" fillId="0" borderId="13" xfId="3" applyBorder="1" applyAlignment="1">
      <alignment horizontal="center" vertical="center" shrinkToFit="1"/>
    </xf>
    <xf numFmtId="49" fontId="24" fillId="0" borderId="3" xfId="0" applyNumberFormat="1" applyFont="1" applyBorder="1" applyAlignment="1">
      <alignment horizontal="center" vertical="center"/>
    </xf>
    <xf numFmtId="2" fontId="1" fillId="0" borderId="43" xfId="0" applyNumberFormat="1" applyFont="1" applyBorder="1"/>
    <xf numFmtId="2" fontId="1" fillId="0" borderId="0" xfId="0" applyNumberFormat="1" applyFont="1" applyBorder="1" applyAlignment="1">
      <alignment vertical="center"/>
    </xf>
    <xf numFmtId="49" fontId="13" fillId="0" borderId="33"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0" fontId="25" fillId="0" borderId="47" xfId="0" applyFont="1" applyBorder="1" applyAlignment="1">
      <alignment wrapText="1"/>
    </xf>
    <xf numFmtId="0" fontId="25" fillId="0" borderId="3" xfId="0" applyFont="1" applyFill="1" applyBorder="1" applyAlignment="1">
      <alignment wrapText="1"/>
    </xf>
    <xf numFmtId="4" fontId="4" fillId="0" borderId="28" xfId="0" applyNumberFormat="1" applyFont="1" applyFill="1" applyBorder="1" applyAlignment="1">
      <alignment horizontal="right" shrinkToFit="1"/>
    </xf>
    <xf numFmtId="0" fontId="4" fillId="0" borderId="13" xfId="0" applyFont="1" applyFill="1" applyBorder="1" applyAlignment="1">
      <alignment horizontal="center" vertical="center" wrapText="1"/>
    </xf>
    <xf numFmtId="0" fontId="1" fillId="0" borderId="13" xfId="0" applyFont="1" applyBorder="1" applyAlignment="1">
      <alignment horizontal="left" vertical="top" wrapText="1"/>
    </xf>
    <xf numFmtId="0" fontId="10" fillId="0" borderId="13" xfId="0"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0" fontId="24" fillId="0" borderId="3" xfId="0" applyFont="1" applyFill="1" applyBorder="1" applyAlignment="1">
      <alignment vertical="top" wrapText="1"/>
    </xf>
    <xf numFmtId="0" fontId="24" fillId="0" borderId="3" xfId="0" applyFont="1" applyFill="1" applyBorder="1" applyAlignment="1">
      <alignment horizontal="left" vertical="top" wrapText="1"/>
    </xf>
    <xf numFmtId="49" fontId="1" fillId="0" borderId="30" xfId="0" applyNumberFormat="1" applyFont="1" applyFill="1" applyBorder="1"/>
    <xf numFmtId="0" fontId="6" fillId="0" borderId="51" xfId="0" applyFont="1" applyBorder="1" applyAlignment="1">
      <alignment horizontal="left" vertical="center" wrapText="1"/>
    </xf>
    <xf numFmtId="4" fontId="1" fillId="0" borderId="3" xfId="0" applyNumberFormat="1" applyFont="1" applyBorder="1" applyAlignment="1">
      <alignment horizontal="center" vertical="center"/>
    </xf>
    <xf numFmtId="4" fontId="10" fillId="0" borderId="28" xfId="0" applyNumberFormat="1"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4" fontId="10" fillId="0" borderId="3" xfId="0" applyNumberFormat="1" applyFont="1" applyFill="1" applyBorder="1" applyAlignment="1">
      <alignment horizontal="right" vertical="center"/>
    </xf>
    <xf numFmtId="0" fontId="1" fillId="0" borderId="13" xfId="0" applyFont="1" applyFill="1" applyBorder="1" applyAlignment="1">
      <alignment horizontal="left" vertical="top" wrapText="1"/>
    </xf>
    <xf numFmtId="0" fontId="1" fillId="0" borderId="3" xfId="0" applyFont="1" applyFill="1" applyBorder="1" applyAlignment="1">
      <alignment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center" wrapText="1"/>
    </xf>
    <xf numFmtId="0" fontId="1" fillId="0" borderId="3" xfId="0" applyFont="1" applyBorder="1" applyAlignment="1">
      <alignment horizontal="center" vertical="center" wrapText="1"/>
    </xf>
    <xf numFmtId="0" fontId="10" fillId="0" borderId="18" xfId="0" applyFont="1" applyFill="1" applyBorder="1" applyAlignment="1">
      <alignment horizontal="left" vertical="top" wrapText="1"/>
    </xf>
    <xf numFmtId="49" fontId="10" fillId="0" borderId="3" xfId="0" applyNumberFormat="1" applyFont="1" applyFill="1" applyBorder="1" applyAlignment="1">
      <alignment vertical="center"/>
    </xf>
    <xf numFmtId="0" fontId="10" fillId="0" borderId="15" xfId="0" applyFont="1" applyFill="1" applyBorder="1" applyAlignment="1">
      <alignment horizontal="center" vertical="center" wrapText="1"/>
    </xf>
    <xf numFmtId="4" fontId="10" fillId="0" borderId="15" xfId="0" applyNumberFormat="1" applyFont="1" applyFill="1" applyBorder="1" applyAlignment="1">
      <alignment horizontal="right" vertical="center"/>
    </xf>
    <xf numFmtId="4" fontId="1" fillId="0" borderId="5" xfId="0" applyNumberFormat="1" applyFont="1" applyFill="1" applyBorder="1" applyAlignment="1">
      <alignment horizontal="right" vertical="center"/>
    </xf>
    <xf numFmtId="166" fontId="10" fillId="0" borderId="17" xfId="0" applyNumberFormat="1" applyFont="1" applyFill="1" applyBorder="1" applyAlignment="1">
      <alignment vertical="center"/>
    </xf>
    <xf numFmtId="0" fontId="29" fillId="0" borderId="3" xfId="0" applyFont="1" applyFill="1" applyBorder="1" applyAlignment="1">
      <alignment horizontal="center" vertical="top" wrapText="1"/>
    </xf>
    <xf numFmtId="0" fontId="6" fillId="0" borderId="11" xfId="0" applyFont="1" applyFill="1" applyBorder="1" applyAlignment="1">
      <alignment horizontal="center" vertical="center" wrapText="1"/>
    </xf>
    <xf numFmtId="0" fontId="6" fillId="0" borderId="3" xfId="0" applyFont="1" applyFill="1" applyBorder="1" applyAlignment="1">
      <alignment vertical="center" wrapText="1"/>
    </xf>
    <xf numFmtId="2" fontId="6" fillId="0" borderId="28" xfId="0" applyNumberFormat="1" applyFont="1" applyFill="1" applyBorder="1" applyAlignment="1">
      <alignment horizontal="center" vertical="center" wrapText="1"/>
    </xf>
    <xf numFmtId="166" fontId="10" fillId="0" borderId="3" xfId="0" applyNumberFormat="1" applyFont="1" applyFill="1" applyBorder="1" applyAlignment="1">
      <alignment vertical="center"/>
    </xf>
    <xf numFmtId="166" fontId="1" fillId="0" borderId="8" xfId="0" applyNumberFormat="1" applyFont="1" applyFill="1" applyBorder="1" applyAlignment="1">
      <alignment vertical="center"/>
    </xf>
    <xf numFmtId="49" fontId="6" fillId="0" borderId="11" xfId="0" applyNumberFormat="1" applyFont="1" applyFill="1" applyBorder="1" applyAlignment="1">
      <alignment horizontal="left" vertical="center" wrapText="1"/>
    </xf>
    <xf numFmtId="0" fontId="10" fillId="0" borderId="13" xfId="0" applyFont="1" applyFill="1" applyBorder="1" applyAlignment="1">
      <alignment horizontal="center" vertical="top" wrapText="1"/>
    </xf>
    <xf numFmtId="0" fontId="24" fillId="0" borderId="3" xfId="0" applyFont="1" applyFill="1" applyBorder="1" applyAlignment="1">
      <alignment horizontal="left" vertical="center" wrapText="1"/>
    </xf>
    <xf numFmtId="4" fontId="10" fillId="0" borderId="28" xfId="0" applyNumberFormat="1" applyFont="1" applyFill="1" applyBorder="1" applyAlignment="1">
      <alignment horizontal="right" vertical="center"/>
    </xf>
    <xf numFmtId="4" fontId="1" fillId="2" borderId="0" xfId="0" applyNumberFormat="1" applyFont="1" applyFill="1" applyBorder="1" applyAlignment="1">
      <alignment horizontal="right" vertical="center"/>
    </xf>
    <xf numFmtId="0" fontId="10" fillId="0" borderId="3" xfId="0" applyFont="1" applyFill="1" applyBorder="1" applyAlignment="1">
      <alignment horizontal="left" wrapText="1"/>
    </xf>
    <xf numFmtId="4" fontId="10" fillId="0" borderId="4" xfId="0" applyNumberFormat="1" applyFont="1" applyFill="1" applyBorder="1" applyAlignment="1">
      <alignment horizontal="right" vertical="center"/>
    </xf>
    <xf numFmtId="4" fontId="24" fillId="0" borderId="3" xfId="8" applyNumberFormat="1" applyFont="1" applyFill="1" applyBorder="1" applyAlignment="1">
      <alignment horizontal="right" vertical="center" wrapText="1"/>
    </xf>
    <xf numFmtId="4" fontId="25" fillId="0" borderId="3" xfId="8" applyNumberFormat="1" applyFont="1" applyFill="1" applyBorder="1" applyAlignment="1">
      <alignment horizontal="right" vertical="center" wrapText="1"/>
    </xf>
    <xf numFmtId="4" fontId="25" fillId="0" borderId="3" xfId="0" applyNumberFormat="1" applyFont="1" applyFill="1" applyBorder="1" applyAlignment="1">
      <alignment horizontal="right" vertical="center" wrapText="1"/>
    </xf>
    <xf numFmtId="4" fontId="24" fillId="0" borderId="3" xfId="0" applyNumberFormat="1" applyFont="1" applyFill="1" applyBorder="1" applyAlignment="1">
      <alignment horizontal="right" vertical="center" wrapText="1"/>
    </xf>
    <xf numFmtId="4" fontId="13" fillId="0" borderId="3" xfId="0" applyNumberFormat="1" applyFont="1" applyFill="1" applyBorder="1" applyAlignment="1">
      <alignment horizontal="right" wrapText="1"/>
    </xf>
    <xf numFmtId="49" fontId="6" fillId="0" borderId="2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26" fillId="0" borderId="3" xfId="0" applyFont="1" applyBorder="1" applyAlignment="1">
      <alignment horizontal="center" vertical="center" wrapText="1"/>
    </xf>
    <xf numFmtId="4" fontId="10" fillId="0" borderId="3" xfId="0" applyNumberFormat="1" applyFont="1" applyBorder="1" applyAlignment="1">
      <alignment horizontal="center"/>
    </xf>
    <xf numFmtId="4" fontId="49" fillId="0" borderId="3" xfId="0" applyNumberFormat="1" applyFont="1" applyBorder="1" applyAlignment="1">
      <alignment horizontal="center"/>
    </xf>
    <xf numFmtId="4" fontId="50" fillId="0" borderId="3" xfId="0" applyNumberFormat="1" applyFont="1" applyBorder="1" applyAlignment="1">
      <alignment horizontal="center"/>
    </xf>
    <xf numFmtId="0" fontId="10" fillId="0" borderId="3" xfId="0" applyFont="1" applyBorder="1"/>
    <xf numFmtId="0" fontId="10" fillId="0" borderId="3" xfId="0" applyFont="1" applyBorder="1" applyAlignment="1">
      <alignment horizontal="center" vertical="center"/>
    </xf>
    <xf numFmtId="0" fontId="10" fillId="0" borderId="3" xfId="0" applyFont="1" applyFill="1" applyBorder="1" applyAlignment="1">
      <alignment wrapText="1"/>
    </xf>
    <xf numFmtId="49" fontId="11" fillId="0" borderId="3" xfId="0" applyNumberFormat="1" applyFont="1" applyFill="1" applyBorder="1" applyAlignment="1">
      <alignment horizontal="center" vertical="center" wrapText="1"/>
    </xf>
    <xf numFmtId="49" fontId="10" fillId="0" borderId="0" xfId="0" applyNumberFormat="1" applyFont="1" applyFill="1" applyAlignment="1">
      <alignment horizontal="center" vertical="center"/>
    </xf>
    <xf numFmtId="0" fontId="6" fillId="0" borderId="51" xfId="0"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 fontId="6" fillId="0" borderId="13" xfId="0" applyNumberFormat="1" applyFont="1" applyFill="1" applyBorder="1" applyAlignment="1">
      <alignment horizontal="center" vertical="center" wrapText="1"/>
    </xf>
    <xf numFmtId="0" fontId="1" fillId="0" borderId="0" xfId="0" applyFont="1" applyBorder="1" applyAlignment="1">
      <alignment wrapText="1"/>
    </xf>
    <xf numFmtId="4" fontId="10" fillId="0" borderId="3" xfId="0" applyNumberFormat="1" applyFont="1" applyFill="1" applyBorder="1" applyAlignment="1">
      <alignment horizontal="right" vertical="center" wrapText="1"/>
    </xf>
    <xf numFmtId="0" fontId="1" fillId="0" borderId="3" xfId="0" applyFont="1" applyFill="1" applyBorder="1" applyAlignment="1">
      <alignment vertical="center" wrapText="1"/>
    </xf>
    <xf numFmtId="4" fontId="1" fillId="0" borderId="3" xfId="0" applyNumberFormat="1" applyFont="1" applyFill="1" applyBorder="1" applyAlignment="1">
      <alignment horizontal="right" vertical="center" wrapText="1"/>
    </xf>
    <xf numFmtId="4" fontId="6" fillId="0" borderId="43" xfId="0" applyNumberFormat="1" applyFont="1" applyBorder="1" applyAlignment="1">
      <alignment horizontal="center" vertical="center" wrapText="1"/>
    </xf>
    <xf numFmtId="4" fontId="4" fillId="0" borderId="43" xfId="0" applyNumberFormat="1" applyFont="1" applyBorder="1" applyAlignment="1">
      <alignment horizontal="center" vertical="center" wrapText="1"/>
    </xf>
    <xf numFmtId="0" fontId="25" fillId="0" borderId="3" xfId="0" applyFont="1" applyFill="1" applyBorder="1" applyAlignment="1">
      <alignment horizontal="center" vertical="top"/>
    </xf>
    <xf numFmtId="0" fontId="1" fillId="0" borderId="28" xfId="0" applyFont="1" applyFill="1" applyBorder="1" applyAlignment="1">
      <alignment horizontal="left" vertical="center" wrapText="1"/>
    </xf>
    <xf numFmtId="49" fontId="1" fillId="0" borderId="3" xfId="0" applyNumberFormat="1" applyFont="1" applyBorder="1" applyAlignment="1">
      <alignment horizontal="center" vertical="center" wrapText="1"/>
    </xf>
    <xf numFmtId="166" fontId="10" fillId="0" borderId="28" xfId="0" applyNumberFormat="1" applyFont="1" applyFill="1" applyBorder="1" applyAlignment="1">
      <alignment vertical="center"/>
    </xf>
    <xf numFmtId="0" fontId="6" fillId="0" borderId="30" xfId="0" applyFont="1" applyFill="1" applyBorder="1" applyAlignment="1">
      <alignment horizontal="center" vertical="center" wrapText="1"/>
    </xf>
    <xf numFmtId="0" fontId="6" fillId="0" borderId="28" xfId="0" applyFont="1" applyFill="1" applyBorder="1" applyAlignment="1">
      <alignment horizontal="left" vertical="center" wrapText="1"/>
    </xf>
    <xf numFmtId="166" fontId="10" fillId="0" borderId="3" xfId="0" applyNumberFormat="1" applyFont="1" applyFill="1" applyBorder="1" applyAlignment="1">
      <alignment vertical="center"/>
    </xf>
    <xf numFmtId="4" fontId="10" fillId="0" borderId="3" xfId="0" applyNumberFormat="1" applyFont="1" applyFill="1" applyBorder="1" applyAlignment="1">
      <alignment horizontal="right" vertical="center"/>
    </xf>
    <xf numFmtId="0" fontId="1" fillId="0" borderId="13" xfId="0" applyFont="1" applyFill="1" applyBorder="1" applyAlignment="1">
      <alignment horizontal="left" vertical="top" wrapText="1"/>
    </xf>
    <xf numFmtId="166" fontId="1" fillId="0" borderId="3" xfId="0" applyNumberFormat="1" applyFont="1" applyFill="1" applyBorder="1" applyAlignment="1">
      <alignment vertical="center"/>
    </xf>
    <xf numFmtId="0" fontId="16" fillId="0" borderId="28" xfId="0" applyFont="1" applyFill="1" applyBorder="1" applyAlignment="1">
      <alignment horizontal="center" vertical="center" wrapText="1"/>
    </xf>
    <xf numFmtId="4" fontId="4" fillId="0" borderId="3" xfId="8" applyNumberFormat="1" applyFont="1" applyFill="1" applyBorder="1" applyAlignment="1">
      <alignment horizontal="right" wrapText="1"/>
    </xf>
    <xf numFmtId="49" fontId="1" fillId="0" borderId="36" xfId="0" applyNumberFormat="1" applyFont="1" applyBorder="1" applyAlignment="1">
      <alignment horizontal="center" vertical="center"/>
    </xf>
    <xf numFmtId="166" fontId="10" fillId="0" borderId="59" xfId="0" applyNumberFormat="1" applyFont="1" applyFill="1" applyBorder="1" applyAlignment="1">
      <alignment vertical="center"/>
    </xf>
    <xf numFmtId="166" fontId="10" fillId="0" borderId="0" xfId="0" applyNumberFormat="1" applyFont="1" applyFill="1" applyBorder="1" applyAlignment="1">
      <alignment vertical="center"/>
    </xf>
    <xf numFmtId="4" fontId="10" fillId="0" borderId="18" xfId="0" applyNumberFormat="1" applyFont="1" applyFill="1" applyBorder="1" applyAlignment="1">
      <alignment horizontal="right" vertical="center"/>
    </xf>
    <xf numFmtId="49" fontId="10" fillId="0" borderId="27" xfId="0" applyNumberFormat="1" applyFont="1" applyFill="1" applyBorder="1"/>
    <xf numFmtId="166" fontId="1" fillId="0" borderId="0" xfId="0" applyNumberFormat="1" applyFont="1" applyFill="1" applyAlignment="1">
      <alignment vertical="center"/>
    </xf>
    <xf numFmtId="0" fontId="1" fillId="0" borderId="23" xfId="0" applyFont="1" applyFill="1" applyBorder="1" applyAlignment="1"/>
    <xf numFmtId="49" fontId="6" fillId="0" borderId="28" xfId="0" applyNumberFormat="1" applyFont="1" applyFill="1" applyBorder="1" applyAlignment="1">
      <alignment horizontal="center" vertical="center" wrapText="1"/>
    </xf>
    <xf numFmtId="0" fontId="6" fillId="0" borderId="28" xfId="0" applyFont="1" applyFill="1" applyBorder="1" applyAlignment="1">
      <alignment vertical="center" wrapText="1"/>
    </xf>
    <xf numFmtId="0" fontId="17" fillId="0" borderId="28" xfId="0" applyFont="1" applyFill="1" applyBorder="1" applyAlignment="1">
      <alignment horizontal="center" vertical="center" wrapText="1"/>
    </xf>
    <xf numFmtId="49" fontId="17" fillId="0" borderId="28" xfId="0" applyNumberFormat="1" applyFont="1" applyFill="1" applyBorder="1" applyAlignment="1">
      <alignment horizontal="center" vertical="center" wrapText="1"/>
    </xf>
    <xf numFmtId="0" fontId="16" fillId="0" borderId="3" xfId="0" applyFont="1" applyFill="1" applyBorder="1" applyAlignment="1">
      <alignment horizontal="center" vertical="center"/>
    </xf>
    <xf numFmtId="4" fontId="10" fillId="0" borderId="8" xfId="0" applyNumberFormat="1" applyFont="1" applyFill="1" applyBorder="1" applyAlignment="1">
      <alignment horizontal="right" vertical="center"/>
    </xf>
    <xf numFmtId="0" fontId="24" fillId="0" borderId="3" xfId="0" applyFont="1" applyFill="1" applyBorder="1" applyAlignment="1">
      <alignment horizontal="center" vertical="center" wrapText="1"/>
    </xf>
    <xf numFmtId="0" fontId="10" fillId="0" borderId="28" xfId="0" applyFont="1" applyFill="1" applyBorder="1" applyAlignment="1">
      <alignment horizontal="left" vertical="center"/>
    </xf>
    <xf numFmtId="4" fontId="10" fillId="0" borderId="28" xfId="0" applyNumberFormat="1" applyFont="1" applyFill="1" applyBorder="1" applyAlignment="1">
      <alignment horizontal="right"/>
    </xf>
    <xf numFmtId="49" fontId="6" fillId="0" borderId="11" xfId="0" applyNumberFormat="1" applyFont="1" applyFill="1" applyBorder="1"/>
    <xf numFmtId="49" fontId="10" fillId="0" borderId="30" xfId="0" applyNumberFormat="1" applyFont="1" applyFill="1" applyBorder="1" applyAlignment="1">
      <alignment vertical="center"/>
    </xf>
    <xf numFmtId="0" fontId="6" fillId="0" borderId="28" xfId="0" applyFont="1" applyFill="1" applyBorder="1" applyAlignment="1">
      <alignment horizontal="left" vertical="center" wrapText="1"/>
    </xf>
    <xf numFmtId="166" fontId="10" fillId="0" borderId="3" xfId="0" applyNumberFormat="1" applyFont="1" applyFill="1" applyBorder="1" applyAlignment="1">
      <alignment vertical="center"/>
    </xf>
    <xf numFmtId="0" fontId="10" fillId="0" borderId="3" xfId="0" applyFont="1" applyFill="1" applyBorder="1" applyAlignment="1">
      <alignment horizontal="left" vertical="top" wrapText="1"/>
    </xf>
    <xf numFmtId="166" fontId="25" fillId="0" borderId="13" xfId="0" applyNumberFormat="1" applyFont="1" applyFill="1" applyBorder="1" applyAlignment="1">
      <alignment vertical="center"/>
    </xf>
    <xf numFmtId="49" fontId="10" fillId="0" borderId="26" xfId="0" applyNumberFormat="1" applyFont="1" applyFill="1" applyBorder="1"/>
    <xf numFmtId="49" fontId="25" fillId="0" borderId="28" xfId="0" applyNumberFormat="1" applyFont="1" applyFill="1" applyBorder="1" applyAlignment="1">
      <alignment horizontal="center" vertical="center"/>
    </xf>
    <xf numFmtId="166" fontId="25" fillId="0" borderId="28" xfId="0" applyNumberFormat="1" applyFont="1" applyFill="1" applyBorder="1" applyAlignment="1">
      <alignment vertical="center"/>
    </xf>
    <xf numFmtId="0" fontId="10" fillId="0" borderId="28" xfId="0" applyFont="1" applyFill="1" applyBorder="1" applyAlignment="1">
      <alignment vertical="top" wrapText="1"/>
    </xf>
    <xf numFmtId="0" fontId="1" fillId="0" borderId="13" xfId="0" applyFont="1" applyFill="1" applyBorder="1" applyAlignment="1">
      <alignment horizontal="left" vertical="top" wrapText="1"/>
    </xf>
    <xf numFmtId="4" fontId="10" fillId="0" borderId="3" xfId="0" applyNumberFormat="1" applyFont="1" applyFill="1" applyBorder="1" applyAlignment="1">
      <alignment horizontal="right" wrapText="1"/>
    </xf>
    <xf numFmtId="0" fontId="1" fillId="0" borderId="3" xfId="0" applyFont="1" applyFill="1" applyBorder="1" applyAlignment="1">
      <alignment horizontal="center" vertical="top" wrapText="1"/>
    </xf>
    <xf numFmtId="0" fontId="6"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4" fontId="10" fillId="0" borderId="3" xfId="0" applyNumberFormat="1" applyFont="1" applyFill="1" applyBorder="1" applyAlignment="1">
      <alignment horizontal="right" vertical="center"/>
    </xf>
    <xf numFmtId="0" fontId="4"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2" fontId="6" fillId="0" borderId="0" xfId="0" applyNumberFormat="1" applyFont="1" applyFill="1" applyBorder="1" applyAlignment="1">
      <alignment horizontal="center" vertical="center" wrapText="1"/>
    </xf>
    <xf numFmtId="0" fontId="1" fillId="0" borderId="26" xfId="0" applyFont="1" applyFill="1" applyBorder="1" applyAlignment="1">
      <alignment horizontal="center" vertical="center"/>
    </xf>
    <xf numFmtId="166" fontId="32" fillId="0" borderId="43" xfId="0" applyNumberFormat="1" applyFont="1" applyBorder="1" applyAlignment="1">
      <alignment vertical="center"/>
    </xf>
    <xf numFmtId="166" fontId="32" fillId="0" borderId="0" xfId="0" applyNumberFormat="1" applyFont="1" applyBorder="1" applyAlignment="1">
      <alignment vertical="center"/>
    </xf>
    <xf numFmtId="0" fontId="0" fillId="0" borderId="28" xfId="0" applyBorder="1" applyAlignment="1">
      <alignment vertical="center" wrapText="1"/>
    </xf>
    <xf numFmtId="49" fontId="1" fillId="0" borderId="3"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13" xfId="0" applyFont="1" applyFill="1" applyBorder="1" applyAlignment="1">
      <alignment vertical="center" wrapText="1"/>
    </xf>
    <xf numFmtId="49" fontId="3" fillId="0" borderId="11" xfId="0" applyNumberFormat="1" applyFont="1" applyFill="1" applyBorder="1" applyAlignment="1">
      <alignment horizontal="center" vertical="center" wrapText="1"/>
    </xf>
    <xf numFmtId="0" fontId="1" fillId="0" borderId="13" xfId="0" applyFont="1" applyFill="1" applyBorder="1" applyAlignment="1">
      <alignment vertical="center"/>
    </xf>
    <xf numFmtId="0" fontId="10" fillId="0" borderId="2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3" xfId="0" applyFont="1" applyBorder="1" applyAlignment="1">
      <alignment horizontal="center" vertical="center" wrapText="1"/>
    </xf>
    <xf numFmtId="0" fontId="10" fillId="0" borderId="28" xfId="0" applyFont="1" applyFill="1" applyBorder="1" applyAlignment="1">
      <alignment horizontal="left" vertical="center" wrapText="1"/>
    </xf>
    <xf numFmtId="0" fontId="10" fillId="0" borderId="3" xfId="0" applyFont="1" applyFill="1" applyBorder="1" applyAlignment="1">
      <alignment horizontal="center" wrapText="1"/>
    </xf>
    <xf numFmtId="0" fontId="1" fillId="5" borderId="6" xfId="0" applyFont="1" applyFill="1" applyBorder="1" applyAlignment="1">
      <alignment horizontal="left" vertical="top" wrapText="1"/>
    </xf>
    <xf numFmtId="49" fontId="10" fillId="2" borderId="3" xfId="0" applyNumberFormat="1" applyFont="1" applyFill="1" applyBorder="1" applyAlignment="1">
      <alignment horizontal="center" vertical="center"/>
    </xf>
    <xf numFmtId="0" fontId="10" fillId="5" borderId="3" xfId="0" applyFont="1" applyFill="1" applyBorder="1" applyAlignment="1">
      <alignment horizontal="center" vertical="top" wrapText="1"/>
    </xf>
    <xf numFmtId="0" fontId="10" fillId="2" borderId="3" xfId="0" applyFont="1" applyFill="1" applyBorder="1" applyAlignment="1">
      <alignment horizontal="center" vertical="top" wrapText="1"/>
    </xf>
    <xf numFmtId="166" fontId="24" fillId="0" borderId="3" xfId="0" applyNumberFormat="1" applyFont="1" applyBorder="1" applyAlignment="1">
      <alignment horizontal="center" vertical="center"/>
    </xf>
    <xf numFmtId="49" fontId="1" fillId="0" borderId="13" xfId="0" applyNumberFormat="1" applyFont="1" applyFill="1" applyBorder="1" applyAlignment="1">
      <alignment horizontal="center" vertical="center"/>
    </xf>
    <xf numFmtId="166" fontId="10" fillId="0" borderId="13" xfId="0" applyNumberFormat="1" applyFont="1" applyFill="1" applyBorder="1" applyAlignment="1">
      <alignment vertical="center"/>
    </xf>
    <xf numFmtId="166" fontId="10" fillId="0" borderId="3" xfId="0" applyNumberFormat="1" applyFont="1" applyFill="1" applyBorder="1" applyAlignment="1">
      <alignment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0" fillId="0" borderId="28" xfId="0" applyFill="1" applyBorder="1" applyAlignment="1">
      <alignment vertical="center" wrapText="1"/>
    </xf>
    <xf numFmtId="0" fontId="1" fillId="0" borderId="3" xfId="0" applyFont="1" applyFill="1" applyBorder="1" applyAlignment="1">
      <alignment horizontal="center" vertical="center" wrapText="1"/>
    </xf>
    <xf numFmtId="0" fontId="24" fillId="0" borderId="28" xfId="0" applyFont="1" applyBorder="1" applyAlignment="1">
      <alignment vertical="center" wrapText="1"/>
    </xf>
    <xf numFmtId="0" fontId="25" fillId="0" borderId="28" xfId="0" applyFont="1" applyBorder="1" applyAlignment="1">
      <alignment vertical="center" wrapText="1"/>
    </xf>
    <xf numFmtId="0" fontId="10" fillId="0" borderId="3" xfId="0" applyFont="1" applyFill="1" applyBorder="1" applyAlignment="1">
      <alignment horizontal="center" vertical="center"/>
    </xf>
    <xf numFmtId="0" fontId="1" fillId="0" borderId="28" xfId="0" applyFont="1" applyFill="1" applyBorder="1" applyAlignment="1">
      <alignment horizontal="center" vertical="center" wrapText="1"/>
    </xf>
    <xf numFmtId="0" fontId="10" fillId="0" borderId="0" xfId="0" applyFont="1" applyAlignment="1">
      <alignment horizontal="center" vertical="center"/>
    </xf>
    <xf numFmtId="0" fontId="24" fillId="0" borderId="3" xfId="0" applyFont="1" applyFill="1" applyBorder="1" applyAlignment="1">
      <alignment horizontal="center" vertical="center"/>
    </xf>
    <xf numFmtId="49" fontId="25" fillId="0" borderId="13" xfId="0" applyNumberFormat="1" applyFont="1" applyFill="1" applyBorder="1" applyAlignment="1">
      <alignment horizontal="center" vertical="center" wrapText="1"/>
    </xf>
    <xf numFmtId="49" fontId="24" fillId="0" borderId="3" xfId="0" applyNumberFormat="1" applyFont="1" applyFill="1" applyBorder="1" applyAlignment="1">
      <alignment horizontal="center" vertical="center" wrapText="1"/>
    </xf>
    <xf numFmtId="49" fontId="25" fillId="0" borderId="28" xfId="0" applyNumberFormat="1" applyFont="1" applyFill="1" applyBorder="1" applyAlignment="1">
      <alignment horizontal="center" vertical="center" wrapText="1"/>
    </xf>
    <xf numFmtId="0" fontId="25" fillId="0" borderId="28" xfId="0" applyFont="1" applyFill="1" applyBorder="1" applyAlignment="1">
      <alignment horizontal="center" vertical="center" wrapText="1"/>
    </xf>
    <xf numFmtId="49" fontId="25" fillId="0" borderId="43" xfId="0" applyNumberFormat="1" applyFont="1" applyFill="1" applyBorder="1" applyAlignment="1">
      <alignment horizontal="center" vertical="center" wrapText="1"/>
    </xf>
    <xf numFmtId="49" fontId="24" fillId="0" borderId="43"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5" fillId="0" borderId="3" xfId="0" applyNumberFormat="1" applyFont="1" applyFill="1" applyBorder="1" applyAlignment="1">
      <alignment horizontal="center" wrapText="1"/>
    </xf>
    <xf numFmtId="0" fontId="5" fillId="0" borderId="3" xfId="0" applyFont="1" applyFill="1" applyBorder="1" applyAlignment="1">
      <alignment horizontal="left"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3" xfId="0" applyFont="1" applyFill="1" applyBorder="1" applyAlignment="1">
      <alignment vertical="top"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0" fontId="1" fillId="0" borderId="13" xfId="0" applyFont="1" applyFill="1" applyBorder="1" applyAlignment="1">
      <alignment horizontal="center" vertical="top" wrapText="1"/>
    </xf>
    <xf numFmtId="0" fontId="1" fillId="0" borderId="43" xfId="0" applyFont="1" applyFill="1" applyBorder="1" applyAlignment="1">
      <alignment horizontal="center" vertical="top" wrapText="1"/>
    </xf>
    <xf numFmtId="0" fontId="1" fillId="0" borderId="36" xfId="0" applyFont="1" applyFill="1" applyBorder="1" applyAlignment="1">
      <alignment horizontal="center" vertical="top" wrapText="1"/>
    </xf>
    <xf numFmtId="49" fontId="25" fillId="0" borderId="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 fillId="0" borderId="13"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0" fillId="0" borderId="23" xfId="0"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10" fillId="0" borderId="3" xfId="0" applyNumberFormat="1" applyFont="1" applyFill="1" applyBorder="1" applyAlignment="1">
      <alignment horizontal="right" vertical="center"/>
    </xf>
    <xf numFmtId="0" fontId="1" fillId="0" borderId="13" xfId="0" applyFont="1" applyFill="1" applyBorder="1" applyAlignment="1">
      <alignment horizontal="left" vertical="top" wrapText="1"/>
    </xf>
    <xf numFmtId="0" fontId="10" fillId="0" borderId="28" xfId="0" applyFont="1" applyFill="1" applyBorder="1" applyAlignment="1">
      <alignment horizontal="left" vertical="top" wrapText="1"/>
    </xf>
    <xf numFmtId="0" fontId="24" fillId="0" borderId="28" xfId="0" applyFont="1" applyFill="1" applyBorder="1" applyAlignment="1">
      <alignment vertical="center" wrapText="1"/>
    </xf>
    <xf numFmtId="0" fontId="25" fillId="0" borderId="3" xfId="0" applyFont="1" applyFill="1" applyBorder="1" applyAlignment="1">
      <alignment vertical="center" wrapText="1"/>
    </xf>
    <xf numFmtId="0" fontId="1" fillId="0" borderId="23"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25" fillId="0" borderId="6" xfId="0" applyFont="1" applyBorder="1" applyAlignment="1">
      <alignment vertical="center" wrapText="1"/>
    </xf>
    <xf numFmtId="0" fontId="25" fillId="0" borderId="28" xfId="0" applyFont="1" applyBorder="1" applyAlignment="1">
      <alignment vertical="center" wrapText="1"/>
    </xf>
    <xf numFmtId="49" fontId="1"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1" fillId="0" borderId="13" xfId="0" applyFont="1" applyBorder="1" applyAlignment="1">
      <alignment wrapText="1"/>
    </xf>
    <xf numFmtId="0" fontId="24" fillId="0" borderId="28" xfId="0" applyFont="1" applyBorder="1" applyAlignment="1">
      <alignment vertical="center" wrapText="1"/>
    </xf>
    <xf numFmtId="0" fontId="1"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1" fillId="0" borderId="28" xfId="0" applyFont="1" applyFill="1" applyBorder="1" applyAlignment="1">
      <alignment horizontal="left" vertical="top" wrapText="1"/>
    </xf>
    <xf numFmtId="0" fontId="11" fillId="0" borderId="28" xfId="0" applyFont="1" applyFill="1" applyBorder="1" applyAlignment="1">
      <alignment horizontal="left" vertical="top" wrapText="1"/>
    </xf>
    <xf numFmtId="0" fontId="10" fillId="0" borderId="28" xfId="0" applyFont="1" applyBorder="1" applyAlignment="1">
      <alignment horizontal="center" vertical="center" wrapText="1"/>
    </xf>
    <xf numFmtId="0" fontId="1" fillId="0" borderId="13" xfId="0" applyFont="1" applyFill="1" applyBorder="1" applyAlignment="1">
      <alignment horizontal="left" vertical="center" wrapText="1"/>
    </xf>
    <xf numFmtId="0" fontId="10" fillId="0" borderId="30" xfId="0" applyFont="1" applyFill="1" applyBorder="1" applyAlignment="1">
      <alignment horizontal="center" vertical="center" wrapText="1"/>
    </xf>
    <xf numFmtId="0" fontId="10" fillId="0" borderId="28" xfId="0" applyFont="1" applyFill="1" applyBorder="1" applyAlignment="1">
      <alignment horizontal="left" vertical="center" wrapText="1"/>
    </xf>
    <xf numFmtId="49" fontId="10" fillId="0" borderId="23" xfId="0" applyNumberFormat="1" applyFont="1" applyFill="1" applyBorder="1" applyAlignment="1">
      <alignment horizontal="center" vertical="center" wrapText="1"/>
    </xf>
    <xf numFmtId="0" fontId="10" fillId="0" borderId="23" xfId="0" applyFont="1" applyFill="1" applyBorder="1" applyAlignment="1">
      <alignment horizontal="center" vertical="center"/>
    </xf>
    <xf numFmtId="49" fontId="10" fillId="0" borderId="28" xfId="0" applyNumberFormat="1" applyFont="1" applyBorder="1" applyAlignment="1">
      <alignment horizontal="center" vertical="center" wrapText="1"/>
    </xf>
    <xf numFmtId="49" fontId="15" fillId="0" borderId="13" xfId="0" applyNumberFormat="1" applyFont="1" applyFill="1" applyBorder="1" applyAlignment="1">
      <alignment vertical="top" wrapText="1"/>
    </xf>
    <xf numFmtId="49" fontId="12" fillId="0" borderId="13" xfId="0" applyNumberFormat="1" applyFont="1" applyFill="1" applyBorder="1" applyAlignment="1">
      <alignment wrapText="1"/>
    </xf>
    <xf numFmtId="49" fontId="3" fillId="0" borderId="13" xfId="0" applyNumberFormat="1" applyFont="1" applyFill="1" applyBorder="1" applyAlignment="1">
      <alignment wrapText="1"/>
    </xf>
    <xf numFmtId="0" fontId="24" fillId="0" borderId="3" xfId="0" applyFont="1" applyFill="1" applyBorder="1" applyAlignment="1">
      <alignment vertical="center" wrapText="1"/>
    </xf>
    <xf numFmtId="0" fontId="0" fillId="0" borderId="3" xfId="0" applyFont="1" applyFill="1" applyBorder="1" applyAlignment="1">
      <alignment vertical="center" wrapText="1"/>
    </xf>
    <xf numFmtId="1" fontId="23" fillId="0" borderId="61" xfId="3" applyAlignment="1">
      <alignment horizontal="center" vertical="center" shrinkToFit="1"/>
    </xf>
    <xf numFmtId="0" fontId="5" fillId="0" borderId="3" xfId="0" applyFont="1" applyFill="1" applyBorder="1" applyAlignment="1">
      <alignment horizontal="center" vertical="center"/>
    </xf>
    <xf numFmtId="0" fontId="1" fillId="0" borderId="28" xfId="0" applyFont="1" applyFill="1" applyBorder="1" applyAlignment="1">
      <alignment vertical="center" wrapText="1"/>
    </xf>
    <xf numFmtId="49" fontId="29" fillId="0" borderId="3" xfId="0" applyNumberFormat="1" applyFont="1" applyFill="1" applyBorder="1" applyAlignment="1">
      <alignment horizontal="center" vertical="center" wrapText="1"/>
    </xf>
    <xf numFmtId="49" fontId="1" fillId="0" borderId="3" xfId="0" applyNumberFormat="1" applyFont="1" applyFill="1" applyBorder="1" applyAlignment="1">
      <alignment vertical="center" wrapText="1"/>
    </xf>
    <xf numFmtId="49" fontId="0" fillId="0" borderId="3" xfId="0" applyNumberFormat="1" applyBorder="1" applyAlignment="1">
      <alignment vertical="center" wrapText="1"/>
    </xf>
    <xf numFmtId="49" fontId="10" fillId="0" borderId="3" xfId="0" applyNumberFormat="1" applyFont="1" applyFill="1" applyBorder="1" applyAlignment="1">
      <alignment vertical="center" wrapText="1"/>
    </xf>
    <xf numFmtId="49" fontId="27" fillId="0" borderId="28" xfId="0" applyNumberFormat="1" applyFont="1" applyBorder="1" applyAlignment="1">
      <alignment vertical="top" wrapText="1"/>
    </xf>
    <xf numFmtId="2" fontId="1" fillId="0" borderId="28" xfId="0" applyNumberFormat="1" applyFont="1" applyFill="1" applyBorder="1" applyAlignment="1">
      <alignment horizontal="right" vertical="center" wrapText="1"/>
    </xf>
    <xf numFmtId="2" fontId="10" fillId="0" borderId="3" xfId="0" applyNumberFormat="1" applyFont="1" applyFill="1" applyBorder="1" applyAlignment="1">
      <alignment horizontal="right" vertical="center"/>
    </xf>
    <xf numFmtId="2" fontId="1" fillId="0" borderId="3" xfId="0" applyNumberFormat="1" applyFont="1" applyFill="1" applyBorder="1" applyAlignment="1">
      <alignment horizontal="right" vertical="center"/>
    </xf>
    <xf numFmtId="2" fontId="1" fillId="0" borderId="3"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49" fontId="11" fillId="0" borderId="3" xfId="0" applyNumberFormat="1" applyFont="1" applyFill="1" applyBorder="1" applyAlignment="1">
      <alignment horizontal="right" vertical="center" wrapText="1"/>
    </xf>
    <xf numFmtId="2" fontId="5" fillId="0" borderId="3" xfId="0" applyNumberFormat="1" applyFont="1" applyFill="1" applyBorder="1" applyAlignment="1">
      <alignment horizontal="right" vertical="center"/>
    </xf>
    <xf numFmtId="2" fontId="10" fillId="0" borderId="28"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166" fontId="25" fillId="0" borderId="3" xfId="0" applyNumberFormat="1" applyFont="1" applyBorder="1" applyAlignment="1">
      <alignment horizontal="center" vertical="center"/>
    </xf>
    <xf numFmtId="4" fontId="1" fillId="0" borderId="3" xfId="0" applyNumberFormat="1" applyFont="1" applyFill="1" applyBorder="1" applyAlignment="1">
      <alignment horizontal="center" wrapText="1"/>
    </xf>
    <xf numFmtId="49" fontId="28" fillId="0" borderId="28" xfId="0" applyNumberFormat="1" applyFont="1" applyBorder="1" applyAlignment="1">
      <alignment vertical="top" wrapText="1"/>
    </xf>
    <xf numFmtId="49" fontId="25" fillId="0" borderId="30" xfId="0" applyNumberFormat="1" applyFont="1" applyBorder="1" applyAlignment="1">
      <alignment horizontal="center" vertical="center" wrapText="1"/>
    </xf>
    <xf numFmtId="0" fontId="24" fillId="0" borderId="30" xfId="0" applyFont="1" applyBorder="1" applyAlignment="1">
      <alignment horizontal="center" vertical="center" wrapText="1"/>
    </xf>
    <xf numFmtId="49" fontId="24" fillId="0" borderId="30"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0" fillId="13" borderId="0" xfId="0" applyFill="1" applyBorder="1" applyAlignment="1">
      <alignment wrapText="1"/>
    </xf>
    <xf numFmtId="0" fontId="0" fillId="13" borderId="0" xfId="0" applyFill="1" applyBorder="1" applyAlignment="1">
      <alignment horizontal="center" wrapText="1"/>
    </xf>
    <xf numFmtId="49" fontId="10" fillId="0" borderId="23" xfId="0" applyNumberFormat="1" applyFont="1" applyFill="1" applyBorder="1" applyAlignment="1">
      <alignment horizontal="center" vertical="center" wrapText="1"/>
    </xf>
    <xf numFmtId="49" fontId="10" fillId="0" borderId="3" xfId="0" applyNumberFormat="1" applyFont="1" applyBorder="1" applyAlignment="1">
      <alignment horizontal="center" vertical="center" wrapText="1"/>
    </xf>
    <xf numFmtId="4" fontId="1" fillId="0" borderId="8" xfId="0" applyNumberFormat="1" applyFont="1" applyFill="1" applyBorder="1" applyAlignment="1">
      <alignment horizontal="right" wrapText="1"/>
    </xf>
    <xf numFmtId="0" fontId="19" fillId="0" borderId="3" xfId="0" applyFont="1" applyBorder="1" applyAlignment="1">
      <alignment horizontal="center" vertical="center" wrapText="1"/>
    </xf>
    <xf numFmtId="49" fontId="24" fillId="0" borderId="28" xfId="0" applyNumberFormat="1" applyFont="1" applyBorder="1" applyAlignment="1">
      <alignment horizontal="center" vertical="center" wrapText="1"/>
    </xf>
    <xf numFmtId="0" fontId="53" fillId="0" borderId="3" xfId="0" applyFont="1" applyBorder="1" applyAlignment="1">
      <alignment horizontal="center" vertical="center" wrapText="1"/>
    </xf>
    <xf numFmtId="2" fontId="53" fillId="0" borderId="3" xfId="0" applyNumberFormat="1" applyFont="1" applyBorder="1" applyAlignment="1">
      <alignment horizontal="center" vertical="center"/>
    </xf>
    <xf numFmtId="0" fontId="54" fillId="0" borderId="3" xfId="0" applyFont="1" applyBorder="1" applyAlignment="1">
      <alignment horizontal="center" vertical="center" wrapText="1"/>
    </xf>
    <xf numFmtId="0" fontId="54" fillId="0" borderId="3" xfId="0" applyFont="1" applyBorder="1" applyAlignment="1">
      <alignment vertical="center" wrapText="1"/>
    </xf>
    <xf numFmtId="2" fontId="54" fillId="0" borderId="3" xfId="0" applyNumberFormat="1" applyFont="1" applyBorder="1" applyAlignment="1">
      <alignment horizontal="center" vertical="center"/>
    </xf>
    <xf numFmtId="16" fontId="53" fillId="0" borderId="3" xfId="0" applyNumberFormat="1" applyFont="1" applyBorder="1" applyAlignment="1">
      <alignment horizontal="center" vertical="center" wrapText="1"/>
    </xf>
    <xf numFmtId="0" fontId="53" fillId="0" borderId="3" xfId="0" applyFont="1" applyBorder="1" applyAlignment="1">
      <alignment vertical="center" wrapText="1"/>
    </xf>
    <xf numFmtId="16" fontId="54" fillId="0" borderId="3" xfId="0" applyNumberFormat="1" applyFont="1" applyBorder="1" applyAlignment="1">
      <alignment horizontal="center" vertical="center" wrapText="1"/>
    </xf>
    <xf numFmtId="0" fontId="53" fillId="0" borderId="3" xfId="0" applyFont="1" applyBorder="1" applyAlignment="1">
      <alignment horizontal="center" vertical="center"/>
    </xf>
    <xf numFmtId="49" fontId="53" fillId="0" borderId="3" xfId="0" applyNumberFormat="1" applyFont="1" applyBorder="1" applyAlignment="1">
      <alignment horizontal="center" vertical="center"/>
    </xf>
    <xf numFmtId="0" fontId="53" fillId="0" borderId="3" xfId="0" applyFont="1" applyBorder="1" applyAlignment="1">
      <alignment horizontal="center"/>
    </xf>
    <xf numFmtId="49" fontId="53" fillId="0" borderId="3" xfId="0" applyNumberFormat="1" applyFont="1" applyBorder="1" applyAlignment="1">
      <alignment horizontal="center"/>
    </xf>
    <xf numFmtId="49" fontId="25" fillId="0" borderId="13" xfId="0" applyNumberFormat="1" applyFont="1" applyBorder="1" applyAlignment="1">
      <alignment wrapText="1"/>
    </xf>
    <xf numFmtId="49" fontId="25" fillId="0" borderId="6" xfId="0" applyNumberFormat="1" applyFont="1" applyBorder="1" applyAlignment="1">
      <alignment horizontal="left" vertical="center" wrapText="1"/>
    </xf>
    <xf numFmtId="49" fontId="25" fillId="0" borderId="28" xfId="0" applyNumberFormat="1" applyFont="1" applyBorder="1" applyAlignment="1">
      <alignment horizontal="left" vertical="center" wrapText="1"/>
    </xf>
    <xf numFmtId="0" fontId="52" fillId="0" borderId="46" xfId="0" applyFont="1" applyBorder="1" applyAlignment="1">
      <alignment vertical="center" wrapText="1"/>
    </xf>
    <xf numFmtId="49" fontId="55" fillId="0" borderId="6" xfId="0" applyNumberFormat="1" applyFont="1" applyBorder="1" applyAlignment="1">
      <alignment horizontal="left" vertical="center" wrapText="1"/>
    </xf>
    <xf numFmtId="49" fontId="1" fillId="0" borderId="3" xfId="0" applyNumberFormat="1" applyFont="1" applyFill="1" applyBorder="1" applyAlignment="1">
      <alignment horizontal="justify" vertical="top"/>
    </xf>
    <xf numFmtId="49" fontId="0" fillId="0" borderId="3" xfId="0" applyNumberFormat="1" applyFont="1" applyFill="1" applyBorder="1" applyAlignment="1">
      <alignment horizontal="right" vertical="center"/>
    </xf>
    <xf numFmtId="49" fontId="29" fillId="0" borderId="3" xfId="0" applyNumberFormat="1" applyFont="1" applyFill="1" applyBorder="1" applyAlignment="1">
      <alignment horizontal="right" vertical="center"/>
    </xf>
    <xf numFmtId="0" fontId="10" fillId="0" borderId="29" xfId="0" applyFont="1" applyFill="1" applyBorder="1" applyAlignment="1">
      <alignment horizontal="center" vertical="center" wrapText="1"/>
    </xf>
    <xf numFmtId="49" fontId="1" fillId="0" borderId="28"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4" fontId="1" fillId="0" borderId="28" xfId="0" applyNumberFormat="1" applyFont="1" applyFill="1" applyBorder="1" applyAlignment="1">
      <alignment vertical="top" wrapText="1"/>
    </xf>
    <xf numFmtId="4" fontId="1" fillId="0" borderId="29" xfId="0" applyNumberFormat="1" applyFont="1" applyFill="1" applyBorder="1" applyAlignment="1">
      <alignment vertical="top" wrapText="1"/>
    </xf>
    <xf numFmtId="14" fontId="1" fillId="0" borderId="28" xfId="0" applyNumberFormat="1" applyFont="1" applyFill="1" applyBorder="1" applyAlignment="1">
      <alignment horizontal="left" vertical="top" wrapText="1"/>
    </xf>
    <xf numFmtId="49" fontId="10" fillId="0" borderId="30" xfId="0" applyNumberFormat="1" applyFont="1" applyFill="1" applyBorder="1" applyAlignment="1">
      <alignment horizontal="center" vertical="center"/>
    </xf>
    <xf numFmtId="0" fontId="10" fillId="0" borderId="28" xfId="0" applyFont="1" applyFill="1" applyBorder="1" applyAlignment="1">
      <alignment horizontal="center" vertical="top" wrapText="1"/>
    </xf>
    <xf numFmtId="49" fontId="10" fillId="0" borderId="28" xfId="0" applyNumberFormat="1" applyFont="1" applyFill="1" applyBorder="1" applyAlignment="1">
      <alignment horizontal="center" vertical="top" wrapText="1"/>
    </xf>
    <xf numFmtId="49" fontId="10" fillId="0" borderId="3" xfId="0" applyNumberFormat="1" applyFont="1" applyFill="1" applyBorder="1" applyAlignment="1">
      <alignment horizontal="center" vertical="top" wrapText="1"/>
    </xf>
    <xf numFmtId="4" fontId="10" fillId="0" borderId="28" xfId="0" applyNumberFormat="1" applyFont="1" applyFill="1" applyBorder="1" applyAlignment="1">
      <alignment vertical="top" wrapText="1"/>
    </xf>
    <xf numFmtId="4" fontId="10" fillId="0" borderId="28" xfId="0" applyNumberFormat="1" applyFont="1" applyFill="1" applyBorder="1" applyAlignment="1">
      <alignment horizontal="center" vertical="top" wrapText="1"/>
    </xf>
    <xf numFmtId="4" fontId="1" fillId="0" borderId="28" xfId="0" applyNumberFormat="1" applyFont="1" applyFill="1" applyBorder="1" applyAlignment="1">
      <alignment horizontal="center" vertical="top" wrapText="1"/>
    </xf>
    <xf numFmtId="4" fontId="1" fillId="0" borderId="29" xfId="0" applyNumberFormat="1" applyFont="1" applyFill="1" applyBorder="1" applyAlignment="1">
      <alignment horizontal="center" vertical="top" wrapText="1"/>
    </xf>
    <xf numFmtId="49" fontId="10" fillId="0" borderId="28" xfId="0" applyNumberFormat="1" applyFont="1" applyFill="1" applyBorder="1" applyAlignment="1">
      <alignment horizontal="left" vertical="top" wrapText="1"/>
    </xf>
    <xf numFmtId="49" fontId="10" fillId="0" borderId="3" xfId="0" applyNumberFormat="1" applyFont="1" applyFill="1" applyBorder="1" applyAlignment="1">
      <alignment horizontal="left" vertical="top" wrapText="1"/>
    </xf>
    <xf numFmtId="0" fontId="1" fillId="0" borderId="47" xfId="0"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9" fontId="3" fillId="0" borderId="3" xfId="0" applyNumberFormat="1" applyFont="1" applyFill="1" applyBorder="1" applyAlignment="1">
      <alignment horizontal="center"/>
    </xf>
    <xf numFmtId="0" fontId="3" fillId="0" borderId="3" xfId="0" applyFont="1" applyFill="1" applyBorder="1"/>
    <xf numFmtId="0" fontId="11" fillId="0" borderId="3" xfId="0" applyFont="1" applyFill="1" applyBorder="1"/>
    <xf numFmtId="0" fontId="10" fillId="0" borderId="65" xfId="0" applyFont="1" applyFill="1" applyBorder="1" applyAlignment="1">
      <alignment vertical="top" wrapText="1"/>
    </xf>
    <xf numFmtId="49" fontId="16" fillId="0" borderId="13" xfId="0" applyNumberFormat="1" applyFont="1" applyFill="1" applyBorder="1" applyAlignment="1">
      <alignment horizontal="center" vertical="center" wrapText="1"/>
    </xf>
    <xf numFmtId="49" fontId="10" fillId="0" borderId="5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xf>
    <xf numFmtId="49" fontId="1" fillId="0" borderId="13" xfId="0" applyNumberFormat="1" applyFont="1" applyFill="1" applyBorder="1" applyAlignment="1">
      <alignment horizontal="center" vertical="top" wrapText="1"/>
    </xf>
    <xf numFmtId="0" fontId="1" fillId="0" borderId="57" xfId="0" applyFont="1" applyFill="1" applyBorder="1" applyAlignment="1">
      <alignment horizontal="center" vertical="center"/>
    </xf>
    <xf numFmtId="0" fontId="1" fillId="0" borderId="3" xfId="0" applyFont="1" applyFill="1" applyBorder="1" applyAlignment="1">
      <alignment horizontal="justify" vertical="top" wrapText="1"/>
    </xf>
    <xf numFmtId="4" fontId="3" fillId="0" borderId="3" xfId="0" applyNumberFormat="1" applyFont="1" applyFill="1" applyBorder="1" applyAlignment="1">
      <alignment horizontal="center"/>
    </xf>
    <xf numFmtId="0" fontId="16" fillId="0" borderId="13" xfId="0" applyFont="1" applyFill="1" applyBorder="1" applyAlignment="1">
      <alignment horizontal="center" vertical="center" wrapText="1"/>
    </xf>
    <xf numFmtId="49" fontId="11" fillId="0" borderId="30" xfId="0" applyNumberFormat="1" applyFont="1" applyFill="1" applyBorder="1" applyAlignment="1">
      <alignment horizontal="center" vertical="center"/>
    </xf>
    <xf numFmtId="4" fontId="11" fillId="0" borderId="28" xfId="0" applyNumberFormat="1" applyFont="1" applyFill="1" applyBorder="1" applyAlignment="1">
      <alignment vertical="top" wrapText="1"/>
    </xf>
    <xf numFmtId="49" fontId="1" fillId="0" borderId="3" xfId="0" applyNumberFormat="1" applyFont="1" applyFill="1" applyBorder="1" applyAlignment="1">
      <alignment horizontal="right" vertical="center"/>
    </xf>
    <xf numFmtId="49" fontId="1" fillId="0" borderId="3" xfId="3" applyNumberFormat="1" applyFont="1" applyFill="1" applyBorder="1" applyAlignment="1" applyProtection="1">
      <alignment horizontal="center" vertical="center" shrinkToFit="1"/>
    </xf>
    <xf numFmtId="0" fontId="1" fillId="0" borderId="13" xfId="0" applyFont="1" applyFill="1" applyBorder="1" applyAlignment="1">
      <alignment wrapText="1"/>
    </xf>
    <xf numFmtId="4" fontId="4" fillId="0" borderId="28" xfId="0" applyNumberFormat="1" applyFont="1" applyBorder="1" applyAlignment="1">
      <alignment horizontal="center" wrapText="1"/>
    </xf>
    <xf numFmtId="4" fontId="4" fillId="0" borderId="3" xfId="0" applyNumberFormat="1" applyFont="1" applyBorder="1" applyAlignment="1">
      <alignment horizontal="center" wrapText="1"/>
    </xf>
    <xf numFmtId="4" fontId="4" fillId="0" borderId="13" xfId="0" applyNumberFormat="1" applyFont="1" applyBorder="1" applyAlignment="1">
      <alignment horizontal="center" wrapText="1"/>
    </xf>
    <xf numFmtId="4" fontId="24" fillId="0" borderId="3" xfId="0" applyNumberFormat="1" applyFont="1" applyBorder="1" applyAlignment="1">
      <alignment horizontal="center"/>
    </xf>
    <xf numFmtId="4" fontId="4" fillId="0" borderId="6" xfId="0" applyNumberFormat="1" applyFont="1" applyBorder="1" applyAlignment="1">
      <alignment horizontal="center" wrapText="1"/>
    </xf>
    <xf numFmtId="4" fontId="10" fillId="0" borderId="3" xfId="0" applyNumberFormat="1" applyFont="1" applyBorder="1" applyAlignment="1">
      <alignment horizontal="center" vertical="center"/>
    </xf>
    <xf numFmtId="4" fontId="1" fillId="0" borderId="3" xfId="0" applyNumberFormat="1" applyFont="1" applyBorder="1"/>
    <xf numFmtId="49" fontId="10" fillId="0" borderId="3" xfId="0" applyNumberFormat="1" applyFont="1" applyBorder="1"/>
    <xf numFmtId="0" fontId="10" fillId="0" borderId="3" xfId="0" applyFont="1" applyBorder="1" applyAlignment="1">
      <alignment wrapText="1"/>
    </xf>
    <xf numFmtId="4" fontId="10" fillId="0" borderId="3" xfId="0" applyNumberFormat="1" applyFont="1" applyBorder="1"/>
    <xf numFmtId="49" fontId="1" fillId="0" borderId="13" xfId="0" applyNumberFormat="1" applyFont="1" applyBorder="1"/>
    <xf numFmtId="0" fontId="1" fillId="0" borderId="13" xfId="0" applyFont="1" applyBorder="1"/>
    <xf numFmtId="49" fontId="10" fillId="0" borderId="13" xfId="0" applyNumberFormat="1" applyFont="1" applyBorder="1"/>
    <xf numFmtId="4" fontId="1" fillId="0" borderId="13" xfId="0" applyNumberFormat="1" applyFont="1" applyBorder="1"/>
    <xf numFmtId="4" fontId="11" fillId="0" borderId="18" xfId="0" applyNumberFormat="1" applyFont="1" applyBorder="1"/>
    <xf numFmtId="4" fontId="11" fillId="0" borderId="19" xfId="0" applyNumberFormat="1" applyFont="1" applyBorder="1"/>
    <xf numFmtId="0" fontId="29" fillId="0" borderId="28" xfId="0" applyFont="1" applyFill="1" applyBorder="1" applyAlignment="1">
      <alignment horizontal="center" vertical="top"/>
    </xf>
    <xf numFmtId="0" fontId="24" fillId="0" borderId="3" xfId="0" applyFont="1" applyFill="1" applyBorder="1" applyAlignment="1">
      <alignment horizontal="center" vertical="top" wrapText="1"/>
    </xf>
    <xf numFmtId="49" fontId="24" fillId="0" borderId="3" xfId="0" applyNumberFormat="1" applyFont="1" applyFill="1" applyBorder="1" applyAlignment="1">
      <alignment horizontal="center" vertical="top" wrapText="1"/>
    </xf>
    <xf numFmtId="49" fontId="1" fillId="0" borderId="13" xfId="3" applyNumberFormat="1" applyFont="1" applyFill="1" applyBorder="1" applyAlignment="1" applyProtection="1">
      <alignment horizontal="center" vertical="center" shrinkToFit="1"/>
    </xf>
    <xf numFmtId="49" fontId="10" fillId="0" borderId="3" xfId="3" applyNumberFormat="1" applyFont="1" applyFill="1" applyBorder="1" applyAlignment="1" applyProtection="1">
      <alignment horizontal="center" vertical="center" shrinkToFit="1"/>
    </xf>
    <xf numFmtId="166" fontId="24" fillId="0" borderId="3" xfId="0" applyNumberFormat="1" applyFont="1" applyFill="1" applyBorder="1" applyAlignment="1">
      <alignment horizontal="center" vertical="center" wrapText="1"/>
    </xf>
    <xf numFmtId="166" fontId="3" fillId="0" borderId="13"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wrapText="1"/>
    </xf>
    <xf numFmtId="0" fontId="10" fillId="0" borderId="3" xfId="0" applyFont="1" applyFill="1" applyBorder="1" applyAlignment="1"/>
    <xf numFmtId="0" fontId="29" fillId="0" borderId="3" xfId="0" applyFont="1" applyFill="1" applyBorder="1" applyAlignment="1">
      <alignment horizontal="center" vertical="top"/>
    </xf>
    <xf numFmtId="0" fontId="11" fillId="0" borderId="3" xfId="0" applyFont="1" applyBorder="1" applyAlignment="1">
      <alignment horizontal="center" vertical="center" wrapText="1"/>
    </xf>
    <xf numFmtId="4" fontId="4" fillId="0" borderId="3" xfId="0" applyNumberFormat="1" applyFont="1" applyFill="1" applyBorder="1" applyAlignment="1">
      <alignment horizontal="right" vertical="center" wrapText="1"/>
    </xf>
    <xf numFmtId="0" fontId="10" fillId="0" borderId="30"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35" xfId="0" applyFont="1" applyFill="1" applyBorder="1" applyAlignment="1">
      <alignment horizontal="center" vertical="center" wrapText="1"/>
    </xf>
    <xf numFmtId="0" fontId="4" fillId="0" borderId="3" xfId="0" applyFont="1" applyBorder="1" applyAlignment="1">
      <alignment horizontal="justify" vertical="center"/>
    </xf>
    <xf numFmtId="0" fontId="6" fillId="0" borderId="3" xfId="0" applyFont="1" applyBorder="1" applyAlignment="1">
      <alignment horizontal="left" vertical="center" wrapText="1"/>
    </xf>
    <xf numFmtId="2" fontId="10" fillId="0" borderId="3" xfId="0" applyNumberFormat="1" applyFont="1" applyFill="1" applyBorder="1" applyAlignment="1">
      <alignment horizontal="center"/>
    </xf>
    <xf numFmtId="0" fontId="16" fillId="0" borderId="3" xfId="0" applyFont="1" applyFill="1" applyBorder="1" applyAlignment="1">
      <alignment horizontal="left" vertical="center" wrapText="1"/>
    </xf>
    <xf numFmtId="4" fontId="6" fillId="0" borderId="3" xfId="8" applyNumberFormat="1" applyFont="1" applyFill="1" applyBorder="1" applyAlignment="1">
      <alignment horizontal="right" wrapText="1"/>
    </xf>
    <xf numFmtId="0" fontId="10" fillId="0" borderId="36" xfId="0" applyFont="1" applyBorder="1" applyAlignment="1">
      <alignment horizontal="center" vertical="center" wrapText="1"/>
    </xf>
    <xf numFmtId="0" fontId="25" fillId="0" borderId="3" xfId="0" applyFont="1" applyBorder="1" applyAlignment="1">
      <alignment horizontal="justify" vertical="top" wrapText="1"/>
    </xf>
    <xf numFmtId="0" fontId="1" fillId="0" borderId="3" xfId="0" applyFont="1" applyBorder="1" applyAlignment="1">
      <alignment vertical="center" wrapText="1"/>
    </xf>
    <xf numFmtId="49" fontId="16" fillId="0" borderId="3" xfId="0" applyNumberFormat="1" applyFont="1" applyFill="1" applyBorder="1" applyAlignment="1">
      <alignment horizontal="center" vertical="center"/>
    </xf>
    <xf numFmtId="0" fontId="10" fillId="0" borderId="0" xfId="0" applyFont="1" applyAlignment="1">
      <alignment wrapText="1"/>
    </xf>
    <xf numFmtId="0" fontId="10" fillId="0" borderId="35" xfId="0" applyFont="1" applyBorder="1" applyAlignment="1">
      <alignment horizontal="left" vertical="center" wrapText="1"/>
    </xf>
    <xf numFmtId="0" fontId="17" fillId="0" borderId="3" xfId="0" applyFont="1" applyFill="1" applyBorder="1" applyAlignment="1">
      <alignment horizontal="center" vertical="center" wrapText="1"/>
    </xf>
    <xf numFmtId="49" fontId="25" fillId="0" borderId="3" xfId="0" applyNumberFormat="1" applyFont="1" applyFill="1" applyBorder="1" applyAlignment="1">
      <alignment horizontal="left" vertical="top" wrapText="1"/>
    </xf>
    <xf numFmtId="164" fontId="6" fillId="0" borderId="28" xfId="8" applyNumberFormat="1" applyFont="1" applyFill="1" applyBorder="1" applyAlignment="1">
      <alignment vertical="center" wrapText="1"/>
    </xf>
    <xf numFmtId="4" fontId="10" fillId="0" borderId="28" xfId="0" applyNumberFormat="1" applyFont="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8" fillId="0" borderId="0" xfId="0" applyFont="1" applyFill="1" applyBorder="1" applyAlignment="1">
      <alignment horizontal="center"/>
    </xf>
    <xf numFmtId="4" fontId="6" fillId="0" borderId="0" xfId="0" applyNumberFormat="1" applyFont="1" applyFill="1" applyBorder="1" applyAlignment="1">
      <alignment horizontal="right" vertical="center"/>
    </xf>
    <xf numFmtId="4" fontId="1" fillId="5" borderId="0" xfId="0" applyNumberFormat="1" applyFont="1" applyFill="1" applyBorder="1" applyAlignment="1">
      <alignment horizontal="right" vertical="center"/>
    </xf>
    <xf numFmtId="4" fontId="4" fillId="0" borderId="0" xfId="0" applyNumberFormat="1" applyFont="1" applyFill="1" applyBorder="1" applyAlignment="1">
      <alignment horizontal="center" wrapText="1"/>
    </xf>
    <xf numFmtId="0" fontId="24" fillId="0" borderId="0" xfId="0" applyFont="1" applyFill="1" applyBorder="1" applyAlignment="1">
      <alignment horizontal="center" vertical="center" wrapText="1"/>
    </xf>
    <xf numFmtId="4" fontId="10" fillId="0" borderId="0" xfId="0" applyNumberFormat="1" applyFont="1" applyFill="1" applyBorder="1" applyAlignment="1">
      <alignment horizontal="right"/>
    </xf>
    <xf numFmtId="4" fontId="1" fillId="0" borderId="0" xfId="0" applyNumberFormat="1" applyFont="1" applyFill="1" applyBorder="1" applyAlignment="1">
      <alignment horizontal="right"/>
    </xf>
    <xf numFmtId="4" fontId="10" fillId="0" borderId="0" xfId="0" applyNumberFormat="1" applyFont="1" applyFill="1" applyBorder="1" applyAlignment="1">
      <alignment horizontal="right" wrapText="1"/>
    </xf>
    <xf numFmtId="4" fontId="24" fillId="0" borderId="0" xfId="0" applyNumberFormat="1" applyFont="1" applyBorder="1" applyAlignment="1">
      <alignment horizontal="right" vertical="center"/>
    </xf>
    <xf numFmtId="4" fontId="25" fillId="0" borderId="0" xfId="0" applyNumberFormat="1" applyFont="1" applyBorder="1" applyAlignment="1">
      <alignment horizontal="right" vertical="center"/>
    </xf>
    <xf numFmtId="0" fontId="1" fillId="13" borderId="0" xfId="0" applyFont="1" applyFill="1" applyBorder="1" applyAlignment="1">
      <alignment horizontal="center" vertical="center" wrapText="1"/>
    </xf>
    <xf numFmtId="4" fontId="13" fillId="0" borderId="0" xfId="0" applyNumberFormat="1" applyFont="1" applyFill="1" applyBorder="1" applyAlignment="1">
      <alignment horizontal="right" wrapText="1"/>
    </xf>
    <xf numFmtId="167" fontId="1" fillId="0" borderId="0" xfId="0" applyNumberFormat="1" applyFont="1" applyFill="1" applyBorder="1" applyAlignment="1">
      <alignment vertical="center"/>
    </xf>
    <xf numFmtId="4" fontId="35" fillId="0" borderId="0" xfId="0" applyNumberFormat="1" applyFont="1" applyBorder="1" applyAlignment="1">
      <alignment horizontal="right"/>
    </xf>
    <xf numFmtId="4" fontId="13" fillId="0" borderId="0" xfId="0" applyNumberFormat="1" applyFont="1" applyBorder="1" applyAlignment="1">
      <alignment horizontal="right" wrapText="1"/>
    </xf>
    <xf numFmtId="4" fontId="5" fillId="0" borderId="0" xfId="0" applyNumberFormat="1" applyFont="1" applyBorder="1" applyAlignment="1">
      <alignment horizontal="right" wrapText="1"/>
    </xf>
    <xf numFmtId="4" fontId="33" fillId="0" borderId="0" xfId="0" applyNumberFormat="1" applyFont="1" applyBorder="1" applyAlignment="1">
      <alignment horizontal="right" wrapText="1"/>
    </xf>
    <xf numFmtId="4" fontId="4" fillId="0" borderId="0" xfId="0" applyNumberFormat="1" applyFont="1" applyBorder="1" applyAlignment="1">
      <alignment horizontal="right" wrapText="1"/>
    </xf>
    <xf numFmtId="4" fontId="27" fillId="0" borderId="0" xfId="0" applyNumberFormat="1" applyFont="1" applyBorder="1" applyAlignment="1">
      <alignment horizontal="right"/>
    </xf>
    <xf numFmtId="4" fontId="34" fillId="0" borderId="0" xfId="0" applyNumberFormat="1" applyFont="1" applyBorder="1" applyAlignment="1">
      <alignment horizontal="right" wrapText="1"/>
    </xf>
    <xf numFmtId="0" fontId="0" fillId="0" borderId="0" xfId="0" applyBorder="1" applyAlignment="1">
      <alignment horizontal="right" wrapText="1"/>
    </xf>
    <xf numFmtId="4" fontId="33" fillId="0" borderId="0" xfId="0" applyNumberFormat="1" applyFont="1" applyFill="1" applyBorder="1" applyAlignment="1">
      <alignment horizontal="right"/>
    </xf>
    <xf numFmtId="2" fontId="6" fillId="0" borderId="0" xfId="0" applyNumberFormat="1" applyFont="1" applyFill="1" applyBorder="1" applyAlignment="1">
      <alignment horizontal="right" wrapText="1"/>
    </xf>
    <xf numFmtId="2" fontId="6" fillId="0" borderId="0" xfId="0" applyNumberFormat="1" applyFont="1" applyBorder="1"/>
    <xf numFmtId="2" fontId="4" fillId="0" borderId="0" xfId="0" applyNumberFormat="1" applyFont="1" applyBorder="1"/>
    <xf numFmtId="2" fontId="6" fillId="0" borderId="0" xfId="0" applyNumberFormat="1" applyFont="1" applyFill="1" applyBorder="1" applyAlignment="1">
      <alignment horizontal="right"/>
    </xf>
    <xf numFmtId="2" fontId="4" fillId="0" borderId="0" xfId="0" applyNumberFormat="1" applyFont="1" applyFill="1" applyBorder="1" applyAlignment="1">
      <alignment horizontal="right"/>
    </xf>
    <xf numFmtId="2" fontId="4" fillId="0" borderId="0" xfId="0" applyNumberFormat="1" applyFont="1" applyBorder="1" applyAlignment="1">
      <alignment horizontal="right"/>
    </xf>
    <xf numFmtId="2" fontId="6" fillId="0" borderId="0" xfId="0" applyNumberFormat="1" applyFont="1" applyBorder="1" applyAlignment="1">
      <alignment horizontal="right"/>
    </xf>
    <xf numFmtId="2" fontId="4" fillId="0" borderId="0" xfId="0" applyNumberFormat="1" applyFont="1" applyFill="1" applyBorder="1" applyAlignment="1">
      <alignment horizontal="right" wrapText="1"/>
    </xf>
    <xf numFmtId="4" fontId="10"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right" wrapText="1"/>
    </xf>
    <xf numFmtId="4" fontId="4" fillId="0" borderId="0" xfId="0" applyNumberFormat="1" applyFont="1" applyFill="1" applyBorder="1" applyAlignment="1">
      <alignment horizontal="right" wrapText="1"/>
    </xf>
    <xf numFmtId="4" fontId="6"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right" vertical="center" wrapText="1"/>
    </xf>
    <xf numFmtId="166" fontId="1" fillId="0" borderId="0" xfId="0" applyNumberFormat="1" applyFont="1" applyFill="1" applyBorder="1" applyAlignment="1">
      <alignment vertical="center"/>
    </xf>
    <xf numFmtId="166" fontId="1" fillId="0" borderId="0" xfId="0" applyNumberFormat="1" applyFont="1" applyFill="1" applyBorder="1" applyAlignment="1">
      <alignment vertical="center" wrapText="1"/>
    </xf>
    <xf numFmtId="166" fontId="10" fillId="0" borderId="0" xfId="0" applyNumberFormat="1" applyFont="1" applyFill="1" applyBorder="1" applyAlignment="1">
      <alignment vertical="center" wrapText="1"/>
    </xf>
    <xf numFmtId="166" fontId="6" fillId="0" borderId="0" xfId="0" applyNumberFormat="1" applyFont="1" applyFill="1" applyBorder="1" applyAlignment="1">
      <alignment vertical="top"/>
    </xf>
    <xf numFmtId="2" fontId="13" fillId="0" borderId="0" xfId="0" applyNumberFormat="1" applyFont="1" applyFill="1" applyBorder="1" applyAlignment="1">
      <alignment horizontal="right" vertical="top" wrapText="1"/>
    </xf>
    <xf numFmtId="0" fontId="13" fillId="0" borderId="0" xfId="0" applyFont="1" applyFill="1" applyBorder="1" applyAlignment="1">
      <alignment horizontal="right" vertical="top" wrapText="1"/>
    </xf>
    <xf numFmtId="2" fontId="5" fillId="0" borderId="0" xfId="0" applyNumberFormat="1" applyFont="1" applyFill="1" applyBorder="1" applyAlignment="1">
      <alignment horizontal="right" vertical="center" wrapText="1"/>
    </xf>
    <xf numFmtId="166" fontId="4" fillId="0" borderId="0" xfId="0" applyNumberFormat="1" applyFont="1" applyFill="1" applyBorder="1" applyAlignment="1">
      <alignment vertical="center"/>
    </xf>
    <xf numFmtId="2" fontId="4" fillId="0" borderId="0" xfId="0" applyNumberFormat="1" applyFont="1" applyFill="1" applyBorder="1" applyAlignment="1">
      <alignment vertical="center"/>
    </xf>
    <xf numFmtId="2" fontId="1" fillId="0" borderId="0" xfId="0" applyNumberFormat="1" applyFont="1" applyFill="1" applyBorder="1" applyAlignment="1">
      <alignment vertical="center"/>
    </xf>
    <xf numFmtId="2" fontId="10" fillId="0" borderId="0" xfId="0" applyNumberFormat="1" applyFont="1" applyFill="1" applyBorder="1"/>
    <xf numFmtId="2" fontId="1" fillId="0" borderId="0" xfId="0" applyNumberFormat="1" applyFont="1" applyFill="1" applyBorder="1"/>
    <xf numFmtId="4" fontId="10" fillId="0" borderId="0" xfId="8" applyNumberFormat="1" applyFont="1" applyBorder="1" applyAlignment="1">
      <alignment horizontal="right" vertical="center" wrapText="1"/>
    </xf>
    <xf numFmtId="165" fontId="6" fillId="0" borderId="0" xfId="8" applyFont="1" applyFill="1" applyBorder="1" applyAlignment="1">
      <alignment horizontal="right" vertical="center" wrapText="1"/>
    </xf>
    <xf numFmtId="165" fontId="4" fillId="0" borderId="0" xfId="8" applyFont="1" applyFill="1" applyBorder="1" applyAlignment="1">
      <alignment horizontal="right" vertical="center" wrapText="1"/>
    </xf>
    <xf numFmtId="2" fontId="25" fillId="0" borderId="0" xfId="0" applyNumberFormat="1" applyFont="1" applyBorder="1" applyAlignment="1">
      <alignment horizontal="right" vertical="center" wrapText="1"/>
    </xf>
    <xf numFmtId="2" fontId="24" fillId="0" borderId="0" xfId="0" applyNumberFormat="1" applyFont="1" applyBorder="1" applyAlignment="1">
      <alignment horizontal="right" vertical="center" wrapText="1"/>
    </xf>
    <xf numFmtId="0" fontId="6" fillId="0" borderId="0" xfId="0" applyFont="1" applyFill="1" applyBorder="1" applyAlignment="1">
      <alignment horizontal="center" vertical="center"/>
    </xf>
    <xf numFmtId="2" fontId="10" fillId="0" borderId="0" xfId="0" applyNumberFormat="1" applyFont="1" applyBorder="1" applyAlignment="1">
      <alignment horizontal="right" wrapText="1"/>
    </xf>
    <xf numFmtId="2" fontId="1" fillId="0" borderId="0" xfId="0" applyNumberFormat="1" applyFont="1" applyBorder="1" applyAlignment="1">
      <alignment horizontal="right" wrapText="1"/>
    </xf>
    <xf numFmtId="4" fontId="6" fillId="0" borderId="0" xfId="0" applyNumberFormat="1" applyFont="1" applyFill="1" applyBorder="1" applyAlignment="1">
      <alignment horizontal="right"/>
    </xf>
    <xf numFmtId="4" fontId="4" fillId="0" borderId="0" xfId="0" applyNumberFormat="1" applyFont="1" applyFill="1" applyBorder="1" applyAlignment="1">
      <alignment horizontal="right"/>
    </xf>
    <xf numFmtId="4" fontId="6" fillId="5" borderId="0" xfId="0" applyNumberFormat="1" applyFont="1" applyFill="1" applyBorder="1" applyAlignment="1">
      <alignment horizontal="center" vertical="center" wrapText="1"/>
    </xf>
    <xf numFmtId="4" fontId="4" fillId="5"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6" fillId="0" borderId="0" xfId="0" applyNumberFormat="1" applyFont="1" applyFill="1" applyBorder="1" applyAlignment="1">
      <alignment horizontal="center" wrapText="1"/>
    </xf>
    <xf numFmtId="4" fontId="4" fillId="0" borderId="0" xfId="0" applyNumberFormat="1" applyFont="1" applyBorder="1" applyAlignment="1">
      <alignment horizontal="center" vertical="center" wrapText="1"/>
    </xf>
    <xf numFmtId="2" fontId="10" fillId="0" borderId="0" xfId="0" applyNumberFormat="1" applyFont="1" applyFill="1" applyBorder="1" applyAlignment="1">
      <alignment horizontal="center" vertical="top" wrapText="1"/>
    </xf>
    <xf numFmtId="2" fontId="10" fillId="0" borderId="0" xfId="0" applyNumberFormat="1" applyFont="1" applyBorder="1" applyAlignment="1">
      <alignment horizontal="center" vertical="center" wrapText="1"/>
    </xf>
    <xf numFmtId="2" fontId="1" fillId="0" borderId="0" xfId="0" applyNumberFormat="1" applyFont="1" applyBorder="1" applyAlignment="1">
      <alignment horizontal="center" vertical="center" wrapText="1"/>
    </xf>
    <xf numFmtId="2" fontId="10" fillId="0" borderId="0" xfId="0" applyNumberFormat="1" applyFont="1" applyFill="1" applyBorder="1" applyAlignment="1">
      <alignment horizontal="center" vertical="center"/>
    </xf>
    <xf numFmtId="2" fontId="1" fillId="0" borderId="0" xfId="0" applyNumberFormat="1" applyFont="1" applyBorder="1" applyAlignment="1">
      <alignment horizontal="center" vertical="center"/>
    </xf>
    <xf numFmtId="2" fontId="25" fillId="0" borderId="0" xfId="0" applyNumberFormat="1" applyFont="1" applyBorder="1" applyAlignment="1">
      <alignment horizontal="center" vertical="center"/>
    </xf>
    <xf numFmtId="2" fontId="24" fillId="0" borderId="0" xfId="0" applyNumberFormat="1" applyFont="1" applyBorder="1" applyAlignment="1">
      <alignment horizontal="center" vertical="center"/>
    </xf>
    <xf numFmtId="2" fontId="24" fillId="0" borderId="0" xfId="0" applyNumberFormat="1" applyFont="1" applyFill="1" applyBorder="1" applyAlignment="1">
      <alignment horizontal="center" vertical="center"/>
    </xf>
    <xf numFmtId="2" fontId="25" fillId="0" borderId="0" xfId="0" applyNumberFormat="1" applyFont="1" applyFill="1" applyBorder="1" applyAlignment="1">
      <alignment horizontal="center" vertical="center"/>
    </xf>
    <xf numFmtId="2" fontId="1" fillId="0" borderId="0" xfId="0" applyNumberFormat="1" applyFont="1" applyBorder="1" applyAlignment="1">
      <alignment horizontal="center" vertical="top"/>
    </xf>
    <xf numFmtId="2" fontId="10" fillId="0" borderId="0" xfId="0" applyNumberFormat="1" applyFont="1" applyFill="1" applyBorder="1" applyAlignment="1">
      <alignment horizontal="center" vertical="top"/>
    </xf>
    <xf numFmtId="2" fontId="24" fillId="0" borderId="0" xfId="0" applyNumberFormat="1" applyFont="1" applyFill="1" applyBorder="1" applyAlignment="1">
      <alignment horizontal="center" vertical="center" wrapText="1"/>
    </xf>
    <xf numFmtId="2" fontId="25" fillId="0" borderId="0" xfId="0" applyNumberFormat="1" applyFont="1" applyBorder="1" applyAlignment="1">
      <alignment horizontal="center" vertical="center" wrapText="1"/>
    </xf>
    <xf numFmtId="0" fontId="25" fillId="0" borderId="0" xfId="0" applyFont="1" applyFill="1" applyBorder="1" applyAlignment="1">
      <alignment horizontal="center" vertical="center"/>
    </xf>
    <xf numFmtId="2" fontId="4" fillId="0" borderId="0" xfId="0" applyNumberFormat="1" applyFont="1" applyFill="1" applyBorder="1" applyAlignment="1">
      <alignment horizontal="center" vertical="center"/>
    </xf>
    <xf numFmtId="4" fontId="25" fillId="0" borderId="0" xfId="0" applyNumberFormat="1" applyFont="1" applyFill="1" applyBorder="1" applyAlignment="1">
      <alignment horizontal="center"/>
    </xf>
    <xf numFmtId="2" fontId="27"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2" fontId="28" fillId="0" borderId="0" xfId="0" applyNumberFormat="1" applyFont="1" applyBorder="1" applyAlignment="1">
      <alignment horizontal="center" vertical="center" wrapText="1"/>
    </xf>
    <xf numFmtId="4" fontId="49" fillId="0" borderId="0" xfId="0" applyNumberFormat="1" applyFont="1" applyBorder="1" applyAlignment="1">
      <alignment horizontal="center"/>
    </xf>
    <xf numFmtId="4" fontId="50" fillId="0" borderId="0" xfId="0" applyNumberFormat="1" applyFont="1" applyBorder="1" applyAlignment="1">
      <alignment horizontal="center"/>
    </xf>
    <xf numFmtId="4" fontId="49" fillId="13" borderId="0" xfId="0" applyNumberFormat="1" applyFont="1" applyFill="1" applyBorder="1" applyAlignment="1">
      <alignment horizontal="center"/>
    </xf>
    <xf numFmtId="4" fontId="50" fillId="13" borderId="0" xfId="0" applyNumberFormat="1" applyFont="1" applyFill="1" applyBorder="1" applyAlignment="1">
      <alignment horizontal="center"/>
    </xf>
    <xf numFmtId="0" fontId="38" fillId="0" borderId="0" xfId="0" applyFont="1" applyFill="1" applyBorder="1" applyAlignment="1">
      <alignment horizontal="center" vertical="center" wrapText="1" shrinkToFit="1"/>
    </xf>
    <xf numFmtId="49" fontId="6" fillId="0" borderId="3" xfId="0" applyNumberFormat="1" applyFont="1" applyFill="1" applyBorder="1"/>
    <xf numFmtId="49" fontId="4" fillId="0" borderId="3"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0" fontId="0" fillId="0" borderId="0" xfId="0" applyFill="1" applyBorder="1" applyAlignment="1"/>
    <xf numFmtId="0" fontId="10" fillId="0" borderId="0" xfId="0" applyFont="1" applyFill="1" applyBorder="1" applyAlignment="1">
      <alignment horizontal="center" vertical="center"/>
    </xf>
    <xf numFmtId="2" fontId="13" fillId="0" borderId="0" xfId="0" applyNumberFormat="1" applyFont="1" applyFill="1" applyBorder="1" applyAlignment="1">
      <alignment horizontal="right" vertical="center"/>
    </xf>
    <xf numFmtId="0" fontId="38" fillId="0" borderId="0" xfId="0" applyFont="1" applyFill="1" applyBorder="1" applyAlignment="1">
      <alignment horizontal="center" vertical="center"/>
    </xf>
    <xf numFmtId="0" fontId="1" fillId="0" borderId="3" xfId="0" applyFont="1" applyBorder="1" applyAlignment="1">
      <alignment horizontal="center" vertical="top" wrapText="1"/>
    </xf>
    <xf numFmtId="0" fontId="1" fillId="0" borderId="3" xfId="0" applyFont="1" applyBorder="1" applyAlignment="1">
      <alignment horizontal="center" vertical="center" wrapText="1"/>
    </xf>
    <xf numFmtId="0" fontId="10" fillId="0" borderId="3" xfId="0" applyFont="1" applyBorder="1" applyAlignment="1">
      <alignment vertical="top" wrapText="1"/>
    </xf>
    <xf numFmtId="0" fontId="10" fillId="0" borderId="3" xfId="0" applyFont="1" applyBorder="1" applyAlignment="1">
      <alignment horizontal="left" vertical="center" wrapText="1"/>
    </xf>
    <xf numFmtId="0" fontId="25" fillId="0" borderId="3" xfId="0" applyFont="1" applyBorder="1" applyAlignment="1">
      <alignment wrapText="1"/>
    </xf>
    <xf numFmtId="0" fontId="10" fillId="0" borderId="3" xfId="0" applyFont="1" applyBorder="1" applyAlignment="1">
      <alignment vertical="top"/>
    </xf>
    <xf numFmtId="49" fontId="25" fillId="0" borderId="3" xfId="0" applyNumberFormat="1" applyFont="1" applyBorder="1" applyAlignment="1">
      <alignment horizontal="center"/>
    </xf>
    <xf numFmtId="4" fontId="6" fillId="0" borderId="3" xfId="0" applyNumberFormat="1" applyFont="1" applyBorder="1" applyAlignment="1">
      <alignment horizontal="right" wrapText="1"/>
    </xf>
    <xf numFmtId="4" fontId="10" fillId="0" borderId="3" xfId="0" applyNumberFormat="1" applyFont="1" applyBorder="1" applyAlignment="1">
      <alignment horizontal="right" wrapText="1"/>
    </xf>
    <xf numFmtId="4" fontId="1" fillId="0" borderId="3" xfId="0" applyNumberFormat="1" applyFont="1" applyBorder="1" applyAlignment="1">
      <alignment horizontal="right" wrapText="1"/>
    </xf>
    <xf numFmtId="4" fontId="4" fillId="0" borderId="3" xfId="0" applyNumberFormat="1" applyFont="1" applyFill="1" applyBorder="1" applyAlignment="1">
      <alignment horizontal="right" vertical="center"/>
    </xf>
    <xf numFmtId="4" fontId="4" fillId="0" borderId="13" xfId="0" applyNumberFormat="1" applyFont="1" applyFill="1" applyBorder="1" applyAlignment="1">
      <alignment horizontal="right" wrapText="1"/>
    </xf>
    <xf numFmtId="4" fontId="6" fillId="0" borderId="13" xfId="0" applyNumberFormat="1" applyFont="1" applyFill="1" applyBorder="1" applyAlignment="1">
      <alignment horizontal="right" wrapText="1"/>
    </xf>
    <xf numFmtId="0" fontId="0" fillId="0" borderId="0" xfId="0" applyFill="1" applyBorder="1" applyAlignment="1">
      <alignment horizontal="center" vertical="center" wrapText="1"/>
    </xf>
    <xf numFmtId="4" fontId="6" fillId="0" borderId="3" xfId="0" applyNumberFormat="1" applyFont="1" applyBorder="1" applyAlignment="1">
      <alignment horizontal="right" vertical="center" wrapText="1"/>
    </xf>
    <xf numFmtId="4" fontId="10" fillId="0" borderId="3" xfId="0" applyNumberFormat="1" applyFont="1" applyBorder="1" applyAlignment="1">
      <alignment horizontal="right" vertical="center" wrapText="1"/>
    </xf>
    <xf numFmtId="4" fontId="1" fillId="0" borderId="3" xfId="0" applyNumberFormat="1" applyFont="1" applyBorder="1" applyAlignment="1">
      <alignment horizontal="right" vertical="center"/>
    </xf>
    <xf numFmtId="4" fontId="1" fillId="0" borderId="3" xfId="0" applyNumberFormat="1" applyFont="1" applyBorder="1" applyAlignment="1">
      <alignment horizontal="right" vertical="top"/>
    </xf>
    <xf numFmtId="4" fontId="4" fillId="0" borderId="3" xfId="0" applyNumberFormat="1" applyFont="1" applyBorder="1" applyAlignment="1">
      <alignment horizontal="right" vertical="center"/>
    </xf>
    <xf numFmtId="4" fontId="25" fillId="0" borderId="3" xfId="0" applyNumberFormat="1" applyFont="1" applyBorder="1" applyAlignment="1">
      <alignment horizontal="right"/>
    </xf>
    <xf numFmtId="0" fontId="24" fillId="0" borderId="28" xfId="0" applyFont="1" applyBorder="1" applyAlignment="1">
      <alignment vertical="top" wrapText="1"/>
    </xf>
    <xf numFmtId="4" fontId="24" fillId="0" borderId="28" xfId="0" applyNumberFormat="1" applyFont="1" applyBorder="1" applyAlignment="1">
      <alignment horizontal="right" vertical="center"/>
    </xf>
    <xf numFmtId="0" fontId="0" fillId="0" borderId="3" xfId="0" applyBorder="1" applyAlignment="1">
      <alignment horizontal="center" vertical="center" wrapText="1"/>
    </xf>
    <xf numFmtId="0" fontId="1" fillId="5" borderId="3" xfId="0" applyFont="1" applyFill="1" applyBorder="1" applyAlignment="1">
      <alignment horizontal="left" vertical="top" wrapText="1"/>
    </xf>
    <xf numFmtId="49" fontId="1" fillId="0" borderId="11" xfId="0" applyNumberFormat="1" applyFont="1" applyBorder="1"/>
    <xf numFmtId="0" fontId="1" fillId="2" borderId="3" xfId="0" applyFont="1" applyFill="1" applyBorder="1" applyAlignment="1">
      <alignment horizontal="left" vertical="top" wrapText="1"/>
    </xf>
    <xf numFmtId="0" fontId="1" fillId="0" borderId="13" xfId="0" applyFont="1" applyBorder="1" applyAlignment="1">
      <alignment horizontal="left" vertical="center" wrapText="1"/>
    </xf>
    <xf numFmtId="0" fontId="0" fillId="0" borderId="0" xfId="0" applyFill="1" applyBorder="1" applyAlignment="1">
      <alignment wrapText="1"/>
    </xf>
    <xf numFmtId="49" fontId="1" fillId="0" borderId="26" xfId="0" applyNumberFormat="1" applyFont="1" applyBorder="1" applyAlignment="1">
      <alignment horizontal="left" wrapText="1"/>
    </xf>
    <xf numFmtId="0" fontId="1" fillId="2" borderId="1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0" borderId="13" xfId="0" applyFont="1" applyBorder="1" applyAlignment="1">
      <alignment horizontal="center" vertical="center" wrapText="1"/>
    </xf>
    <xf numFmtId="0" fontId="10" fillId="0" borderId="13" xfId="0" applyFont="1" applyFill="1" applyBorder="1" applyAlignment="1">
      <alignment horizontal="left" vertical="center" wrapText="1"/>
    </xf>
    <xf numFmtId="0" fontId="10" fillId="0" borderId="3" xfId="0" applyFont="1" applyBorder="1" applyAlignment="1">
      <alignment horizontal="center" vertical="center" wrapText="1"/>
    </xf>
    <xf numFmtId="0" fontId="1" fillId="0" borderId="13" xfId="0" applyFont="1" applyBorder="1" applyAlignment="1">
      <alignment horizontal="center" vertical="top" wrapText="1"/>
    </xf>
    <xf numFmtId="0" fontId="1" fillId="0" borderId="24"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25" fillId="0" borderId="28" xfId="0" applyNumberFormat="1" applyFont="1" applyBorder="1" applyAlignment="1">
      <alignment horizontal="center"/>
    </xf>
    <xf numFmtId="0" fontId="1" fillId="0" borderId="3" xfId="0" applyFont="1" applyBorder="1" applyAlignment="1">
      <alignment horizontal="justify" vertical="top" wrapText="1"/>
    </xf>
    <xf numFmtId="49" fontId="25" fillId="0" borderId="3" xfId="0" applyNumberFormat="1" applyFont="1" applyBorder="1" applyAlignment="1">
      <alignment horizontal="center" vertical="center" wrapText="1"/>
    </xf>
    <xf numFmtId="0" fontId="10" fillId="0" borderId="3" xfId="0" applyFont="1" applyFill="1" applyBorder="1" applyAlignment="1">
      <alignment horizontal="center" wrapText="1"/>
    </xf>
    <xf numFmtId="49" fontId="25" fillId="0" borderId="3" xfId="0" applyNumberFormat="1" applyFont="1" applyBorder="1" applyAlignment="1">
      <alignment horizontal="justify" vertical="top" wrapText="1"/>
    </xf>
    <xf numFmtId="49" fontId="1" fillId="0" borderId="13" xfId="0" applyNumberFormat="1" applyFont="1" applyBorder="1" applyAlignment="1">
      <alignment horizontal="center" vertical="center"/>
    </xf>
    <xf numFmtId="0" fontId="24" fillId="0" borderId="3" xfId="0" applyFont="1" applyBorder="1" applyAlignment="1">
      <alignment horizontal="center" vertical="center" wrapText="1"/>
    </xf>
    <xf numFmtId="49" fontId="10" fillId="0" borderId="13" xfId="0" applyNumberFormat="1" applyFont="1" applyBorder="1" applyAlignment="1">
      <alignment horizontal="center" vertical="center" wrapText="1"/>
    </xf>
    <xf numFmtId="0" fontId="1" fillId="0" borderId="28" xfId="0" applyFont="1" applyBorder="1" applyAlignment="1">
      <alignment horizontal="left" vertical="top" wrapText="1"/>
    </xf>
    <xf numFmtId="0" fontId="10" fillId="0" borderId="28" xfId="0" applyFont="1" applyBorder="1" applyAlignment="1">
      <alignment horizontal="center" vertical="center" wrapText="1"/>
    </xf>
    <xf numFmtId="0" fontId="1" fillId="0" borderId="28" xfId="0" applyFont="1" applyFill="1" applyBorder="1" applyAlignment="1">
      <alignment horizontal="left" vertical="top" wrapText="1"/>
    </xf>
    <xf numFmtId="0" fontId="10" fillId="0" borderId="13" xfId="0" applyFont="1" applyBorder="1" applyAlignment="1">
      <alignment horizontal="justify" vertical="top" wrapText="1"/>
    </xf>
    <xf numFmtId="0" fontId="6" fillId="0" borderId="0" xfId="0" applyFont="1" applyBorder="1" applyAlignment="1">
      <alignment horizontal="center" vertical="center"/>
    </xf>
    <xf numFmtId="4" fontId="24" fillId="0" borderId="3" xfId="0" applyNumberFormat="1" applyFont="1" applyBorder="1" applyAlignment="1">
      <alignment horizontal="right"/>
    </xf>
    <xf numFmtId="0" fontId="6" fillId="0" borderId="0" xfId="0" applyFont="1" applyFill="1" applyBorder="1" applyAlignment="1">
      <alignment horizontal="center" vertical="center" wrapText="1"/>
    </xf>
    <xf numFmtId="49" fontId="5"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24" fillId="0" borderId="47" xfId="0" applyFont="1" applyBorder="1" applyAlignment="1">
      <alignment wrapText="1"/>
    </xf>
    <xf numFmtId="4" fontId="6" fillId="0" borderId="28" xfId="0" applyNumberFormat="1" applyFont="1" applyBorder="1" applyAlignment="1">
      <alignment horizontal="right" shrinkToFit="1"/>
    </xf>
    <xf numFmtId="0" fontId="24" fillId="0" borderId="13" xfId="0" applyFont="1" applyBorder="1" applyAlignment="1">
      <alignment wrapText="1"/>
    </xf>
    <xf numFmtId="4" fontId="6" fillId="0" borderId="3" xfId="0" applyNumberFormat="1" applyFont="1" applyBorder="1" applyAlignment="1">
      <alignment horizontal="right" shrinkToFit="1"/>
    </xf>
    <xf numFmtId="0" fontId="38" fillId="0" borderId="3" xfId="0" applyFont="1" applyFill="1" applyBorder="1" applyAlignment="1">
      <alignment horizontal="center" wrapText="1"/>
    </xf>
    <xf numFmtId="0" fontId="1" fillId="0" borderId="3" xfId="0" applyFont="1" applyBorder="1" applyAlignment="1">
      <alignment horizontal="justify" vertical="top"/>
    </xf>
    <xf numFmtId="167" fontId="1" fillId="0" borderId="3" xfId="0" applyNumberFormat="1" applyFont="1" applyBorder="1" applyAlignment="1">
      <alignment vertical="center"/>
    </xf>
    <xf numFmtId="4" fontId="4" fillId="0" borderId="3" xfId="0" applyNumberFormat="1" applyFont="1" applyBorder="1" applyAlignment="1">
      <alignment horizontal="right" wrapText="1"/>
    </xf>
    <xf numFmtId="4" fontId="4" fillId="0" borderId="3" xfId="0" applyNumberFormat="1" applyFont="1" applyBorder="1" applyAlignment="1">
      <alignment horizontal="center" vertical="center"/>
    </xf>
    <xf numFmtId="4" fontId="6" fillId="0" borderId="3" xfId="0" applyNumberFormat="1" applyFont="1" applyBorder="1" applyAlignment="1">
      <alignment horizontal="center" wrapText="1"/>
    </xf>
    <xf numFmtId="0" fontId="1" fillId="0" borderId="6" xfId="0" applyFont="1" applyBorder="1" applyAlignment="1">
      <alignment horizontal="left" vertical="center" wrapText="1"/>
    </xf>
    <xf numFmtId="4" fontId="4" fillId="0" borderId="28" xfId="0" applyNumberFormat="1" applyFont="1" applyBorder="1" applyAlignment="1">
      <alignment horizontal="right" wrapText="1"/>
    </xf>
    <xf numFmtId="4" fontId="4" fillId="0" borderId="3" xfId="0" applyNumberFormat="1" applyFont="1" applyBorder="1" applyAlignment="1">
      <alignment horizontal="right"/>
    </xf>
    <xf numFmtId="0" fontId="4" fillId="0" borderId="28" xfId="0" applyFont="1" applyBorder="1" applyAlignment="1">
      <alignment horizontal="center" vertical="center" wrapText="1"/>
    </xf>
    <xf numFmtId="0" fontId="1" fillId="0" borderId="0" xfId="0" applyFont="1" applyBorder="1" applyAlignment="1">
      <alignment horizontal="justify" vertical="top"/>
    </xf>
    <xf numFmtId="0" fontId="1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4" fontId="4" fillId="0" borderId="6" xfId="0" applyNumberFormat="1" applyFont="1" applyBorder="1" applyAlignment="1">
      <alignment horizontal="right" wrapText="1"/>
    </xf>
    <xf numFmtId="0" fontId="4" fillId="0" borderId="3" xfId="0" applyFont="1" applyBorder="1" applyAlignment="1">
      <alignment horizontal="left" vertical="center" wrapText="1"/>
    </xf>
    <xf numFmtId="0" fontId="3" fillId="0" borderId="3" xfId="0" applyFont="1" applyBorder="1" applyAlignment="1">
      <alignment horizontal="left" wrapText="1"/>
    </xf>
    <xf numFmtId="49" fontId="4" fillId="0" borderId="3" xfId="0" applyNumberFormat="1" applyFont="1" applyBorder="1" applyAlignment="1">
      <alignment horizontal="center"/>
    </xf>
    <xf numFmtId="0" fontId="0" fillId="0" borderId="0" xfId="0" applyFill="1" applyBorder="1" applyAlignment="1">
      <alignment horizontal="center" wrapText="1"/>
    </xf>
    <xf numFmtId="0" fontId="10" fillId="0" borderId="0" xfId="0" applyFont="1" applyFill="1" applyBorder="1" applyAlignment="1">
      <alignment horizontal="center" vertical="center" wrapText="1"/>
    </xf>
    <xf numFmtId="4" fontId="6" fillId="0" borderId="43" xfId="0" applyNumberFormat="1" applyFont="1" applyBorder="1" applyAlignment="1">
      <alignment horizontal="center" wrapText="1"/>
    </xf>
    <xf numFmtId="4" fontId="4" fillId="0" borderId="43" xfId="0" applyNumberFormat="1" applyFont="1" applyBorder="1" applyAlignment="1">
      <alignment horizontal="center" wrapText="1"/>
    </xf>
    <xf numFmtId="0" fontId="1" fillId="0" borderId="0" xfId="0" applyFont="1" applyBorder="1" applyAlignment="1">
      <alignment horizontal="center" vertical="center" wrapText="1"/>
    </xf>
    <xf numFmtId="4" fontId="6"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 fillId="0" borderId="43" xfId="0" applyFont="1" applyBorder="1" applyAlignment="1">
      <alignment horizontal="center" vertical="center" wrapText="1"/>
    </xf>
    <xf numFmtId="0" fontId="24" fillId="0" borderId="43" xfId="0" applyFont="1" applyBorder="1" applyAlignment="1">
      <alignment horizontal="left" wrapText="1"/>
    </xf>
    <xf numFmtId="0" fontId="25" fillId="0" borderId="43" xfId="0" applyFont="1" applyBorder="1" applyAlignment="1">
      <alignment horizontal="left" wrapText="1"/>
    </xf>
    <xf numFmtId="49" fontId="1" fillId="0" borderId="0" xfId="0" applyNumberFormat="1" applyFont="1" applyAlignment="1">
      <alignment horizontal="center"/>
    </xf>
    <xf numFmtId="4" fontId="4" fillId="0" borderId="28" xfId="0" applyNumberFormat="1" applyFont="1" applyBorder="1" applyAlignment="1">
      <alignment horizontal="center" vertical="center" wrapText="1"/>
    </xf>
    <xf numFmtId="166" fontId="1" fillId="0" borderId="3" xfId="0" applyNumberFormat="1" applyFont="1" applyBorder="1" applyAlignment="1">
      <alignment horizontal="center" vertical="center"/>
    </xf>
    <xf numFmtId="4" fontId="6" fillId="0" borderId="28" xfId="0" applyNumberFormat="1" applyFont="1" applyBorder="1" applyAlignment="1">
      <alignment horizontal="center" vertical="center" wrapText="1"/>
    </xf>
    <xf numFmtId="0" fontId="24" fillId="0" borderId="0" xfId="0" applyFont="1" applyBorder="1" applyAlignment="1">
      <alignment horizontal="center" vertical="center"/>
    </xf>
    <xf numFmtId="0" fontId="0" fillId="0" borderId="0" xfId="0" applyBorder="1" applyAlignment="1">
      <alignment horizontal="center" vertical="center"/>
    </xf>
    <xf numFmtId="0" fontId="29" fillId="0" borderId="0" xfId="0" applyFont="1" applyBorder="1" applyAlignment="1">
      <alignment horizontal="center" vertical="center"/>
    </xf>
    <xf numFmtId="4" fontId="6" fillId="0" borderId="3" xfId="0" applyNumberFormat="1" applyFont="1" applyBorder="1" applyAlignment="1">
      <alignment horizontal="center" vertical="center"/>
    </xf>
    <xf numFmtId="0" fontId="1" fillId="0" borderId="0" xfId="0" applyFont="1" applyBorder="1" applyAlignment="1"/>
    <xf numFmtId="0" fontId="6" fillId="0" borderId="43" xfId="0" applyFont="1" applyBorder="1" applyAlignment="1">
      <alignment horizontal="center"/>
    </xf>
    <xf numFmtId="0" fontId="6" fillId="0" borderId="3" xfId="0" applyFont="1" applyBorder="1" applyAlignment="1">
      <alignment horizontal="center" vertical="top"/>
    </xf>
    <xf numFmtId="49" fontId="0" fillId="0" borderId="0" xfId="0" applyNumberFormat="1" applyBorder="1" applyAlignment="1">
      <alignment horizontal="center" vertical="center"/>
    </xf>
    <xf numFmtId="0" fontId="0" fillId="13" borderId="0" xfId="0" applyFill="1" applyBorder="1" applyAlignment="1"/>
    <xf numFmtId="0" fontId="25" fillId="0" borderId="0" xfId="0" applyFont="1" applyBorder="1" applyAlignment="1">
      <alignment vertical="top"/>
    </xf>
    <xf numFmtId="0" fontId="48" fillId="0" borderId="8" xfId="0" applyFont="1" applyFill="1" applyBorder="1" applyAlignment="1">
      <alignment horizontal="center"/>
    </xf>
    <xf numFmtId="0" fontId="48" fillId="0" borderId="0" xfId="0" applyFont="1" applyFill="1" applyBorder="1" applyAlignment="1">
      <alignment horizontal="center"/>
    </xf>
    <xf numFmtId="49"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49" fontId="1" fillId="0" borderId="0" xfId="0" applyNumberFormat="1" applyFont="1" applyBorder="1" applyAlignment="1">
      <alignment horizontal="center" vertical="center"/>
    </xf>
    <xf numFmtId="0" fontId="0" fillId="13" borderId="0" xfId="0" applyFill="1" applyBorder="1" applyAlignment="1">
      <alignment horizontal="center"/>
    </xf>
    <xf numFmtId="0" fontId="6" fillId="13" borderId="0" xfId="0" applyFont="1" applyFill="1" applyBorder="1" applyAlignment="1">
      <alignment horizontal="center" vertical="center"/>
    </xf>
    <xf numFmtId="0" fontId="4" fillId="13"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13" borderId="0" xfId="0" applyFont="1" applyFill="1" applyBorder="1" applyAlignment="1">
      <alignment horizontal="center" vertical="top"/>
    </xf>
    <xf numFmtId="0" fontId="0" fillId="0" borderId="0" xfId="0" applyBorder="1" applyAlignment="1"/>
    <xf numFmtId="0" fontId="0" fillId="0" borderId="0" xfId="0" applyBorder="1" applyAlignment="1">
      <alignment vertical="center"/>
    </xf>
    <xf numFmtId="0" fontId="10" fillId="0" borderId="0" xfId="0" applyFont="1" applyFill="1" applyBorder="1" applyAlignment="1">
      <alignment vertical="top"/>
    </xf>
    <xf numFmtId="0" fontId="0" fillId="0" borderId="0" xfId="0" applyBorder="1" applyAlignment="1">
      <alignment horizontal="left" vertical="center"/>
    </xf>
    <xf numFmtId="0" fontId="1" fillId="0" borderId="0" xfId="0" applyFont="1" applyBorder="1" applyAlignment="1">
      <alignment vertical="top"/>
    </xf>
    <xf numFmtId="49" fontId="25" fillId="0" borderId="0" xfId="0" applyNumberFormat="1" applyFont="1" applyBorder="1" applyAlignment="1">
      <alignment horizontal="justify" vertical="top"/>
    </xf>
    <xf numFmtId="49" fontId="10" fillId="0" borderId="0" xfId="0" applyNumberFormat="1" applyFont="1" applyFill="1" applyBorder="1" applyAlignment="1">
      <alignment horizontal="center" vertical="center"/>
    </xf>
    <xf numFmtId="49" fontId="24" fillId="0" borderId="0" xfId="0" applyNumberFormat="1" applyFont="1" applyFill="1" applyBorder="1" applyAlignment="1">
      <alignment horizontal="justify" vertical="center"/>
    </xf>
    <xf numFmtId="49" fontId="25" fillId="0" borderId="0" xfId="0" applyNumberFormat="1" applyFont="1" applyBorder="1" applyAlignment="1">
      <alignment horizontal="justify" vertical="center"/>
    </xf>
    <xf numFmtId="0" fontId="25" fillId="0" borderId="0" xfId="0" applyFont="1" applyBorder="1" applyAlignment="1">
      <alignment horizontal="justify" vertical="center"/>
    </xf>
    <xf numFmtId="0" fontId="24" fillId="0" borderId="0" xfId="0" applyFont="1" applyFill="1" applyBorder="1" applyAlignment="1">
      <alignment vertical="top"/>
    </xf>
    <xf numFmtId="0" fontId="24" fillId="0" borderId="0" xfId="0" applyFont="1" applyBorder="1" applyAlignment="1">
      <alignment horizontal="justify" vertical="center"/>
    </xf>
    <xf numFmtId="0" fontId="25" fillId="0" borderId="0" xfId="0" applyFont="1" applyBorder="1" applyAlignment="1">
      <alignment horizontal="center"/>
    </xf>
    <xf numFmtId="0" fontId="25" fillId="0" borderId="0" xfId="0" applyFont="1" applyBorder="1" applyAlignment="1">
      <alignment vertical="center"/>
    </xf>
    <xf numFmtId="0" fontId="25" fillId="0" borderId="0" xfId="0" applyFont="1" applyFill="1" applyBorder="1" applyAlignment="1">
      <alignment vertical="top"/>
    </xf>
    <xf numFmtId="0" fontId="24" fillId="0" borderId="0" xfId="0" applyFont="1" applyBorder="1" applyAlignment="1">
      <alignment horizontal="center"/>
    </xf>
    <xf numFmtId="0" fontId="24" fillId="0" borderId="0" xfId="0" applyFont="1" applyBorder="1" applyAlignment="1">
      <alignment vertical="center"/>
    </xf>
    <xf numFmtId="49" fontId="25" fillId="0" borderId="0" xfId="0" applyNumberFormat="1" applyFont="1" applyBorder="1" applyAlignment="1"/>
    <xf numFmtId="0" fontId="25" fillId="0" borderId="0" xfId="0" applyFont="1" applyBorder="1" applyAlignment="1"/>
    <xf numFmtId="2" fontId="25" fillId="0" borderId="0" xfId="0" applyNumberFormat="1" applyFont="1" applyFill="1" applyBorder="1" applyAlignment="1">
      <alignment horizontal="center"/>
    </xf>
    <xf numFmtId="0" fontId="3" fillId="13" borderId="0" xfId="0" applyFont="1" applyFill="1" applyBorder="1" applyAlignment="1"/>
    <xf numFmtId="0" fontId="36" fillId="0" borderId="0" xfId="0" applyFont="1" applyBorder="1" applyAlignment="1">
      <alignment horizontal="center" vertical="center"/>
    </xf>
    <xf numFmtId="2" fontId="27" fillId="0" borderId="0" xfId="0" applyNumberFormat="1" applyFont="1" applyBorder="1" applyAlignment="1">
      <alignment horizontal="center" vertical="center"/>
    </xf>
    <xf numFmtId="0" fontId="27" fillId="0" borderId="0" xfId="0" applyFont="1" applyBorder="1" applyAlignment="1">
      <alignment horizontal="center" vertical="center"/>
    </xf>
    <xf numFmtId="49" fontId="19" fillId="7" borderId="0" xfId="0" applyNumberFormat="1" applyFont="1" applyFill="1" applyBorder="1" applyAlignment="1">
      <alignment horizontal="center" vertical="center"/>
    </xf>
    <xf numFmtId="0" fontId="26" fillId="0" borderId="0" xfId="0" applyFont="1" applyBorder="1" applyAlignment="1">
      <alignment horizontal="center" vertical="center"/>
    </xf>
    <xf numFmtId="49" fontId="0" fillId="0" borderId="0" xfId="0" applyNumberFormat="1" applyFont="1" applyBorder="1" applyAlignment="1">
      <alignment horizontal="center" vertical="center"/>
    </xf>
    <xf numFmtId="0" fontId="0" fillId="0" borderId="0" xfId="0" applyFont="1" applyBorder="1" applyAlignment="1"/>
    <xf numFmtId="2" fontId="28" fillId="0" borderId="0" xfId="0" applyNumberFormat="1" applyFont="1" applyBorder="1" applyAlignment="1">
      <alignment horizontal="center" vertical="center"/>
    </xf>
    <xf numFmtId="0" fontId="28" fillId="0" borderId="0" xfId="0" applyFont="1" applyBorder="1" applyAlignment="1">
      <alignment horizontal="center" vertical="center"/>
    </xf>
    <xf numFmtId="0" fontId="0" fillId="0" borderId="0" xfId="0" applyFont="1" applyBorder="1" applyAlignment="1">
      <alignment horizontal="center" vertical="center"/>
    </xf>
    <xf numFmtId="49" fontId="50" fillId="0" borderId="0" xfId="0" applyNumberFormat="1" applyFont="1" applyBorder="1" applyAlignment="1">
      <alignment horizontal="center" vertical="center"/>
    </xf>
    <xf numFmtId="49" fontId="49" fillId="0" borderId="0" xfId="0" applyNumberFormat="1" applyFont="1" applyBorder="1" applyAlignment="1">
      <alignment horizontal="center" vertical="center"/>
    </xf>
    <xf numFmtId="49" fontId="29" fillId="0" borderId="0" xfId="0" applyNumberFormat="1" applyFont="1" applyBorder="1" applyAlignment="1">
      <alignment horizontal="center" vertical="center"/>
    </xf>
    <xf numFmtId="0" fontId="3" fillId="13" borderId="0" xfId="0" applyFont="1" applyFill="1" applyBorder="1" applyAlignment="1">
      <alignment horizontal="center"/>
    </xf>
    <xf numFmtId="49" fontId="1" fillId="13" borderId="0" xfId="0" applyNumberFormat="1" applyFont="1" applyFill="1" applyBorder="1" applyAlignment="1">
      <alignment horizontal="center" vertical="center"/>
    </xf>
    <xf numFmtId="49" fontId="50" fillId="13" borderId="0" xfId="0" applyNumberFormat="1" applyFont="1" applyFill="1" applyBorder="1" applyAlignment="1">
      <alignment horizontal="center" vertical="center"/>
    </xf>
    <xf numFmtId="0" fontId="36" fillId="13" borderId="0" xfId="0" applyFont="1" applyFill="1" applyBorder="1" applyAlignment="1">
      <alignment horizontal="center" vertical="center"/>
    </xf>
    <xf numFmtId="49" fontId="0" fillId="13" borderId="0" xfId="0" applyNumberFormat="1" applyFont="1" applyFill="1" applyBorder="1" applyAlignment="1">
      <alignment horizontal="center" vertical="center"/>
    </xf>
    <xf numFmtId="0" fontId="26" fillId="13" borderId="0" xfId="0" applyFont="1" applyFill="1" applyBorder="1" applyAlignment="1">
      <alignment horizontal="center" vertical="center"/>
    </xf>
    <xf numFmtId="0" fontId="16" fillId="0" borderId="3" xfId="0" applyFont="1" applyFill="1" applyBorder="1" applyAlignment="1">
      <alignment horizontal="center" wrapText="1"/>
    </xf>
    <xf numFmtId="4" fontId="24" fillId="0" borderId="3" xfId="0" applyNumberFormat="1" applyFont="1" applyBorder="1" applyAlignment="1">
      <alignment horizontal="center" vertical="center" wrapText="1"/>
    </xf>
    <xf numFmtId="4" fontId="25" fillId="0" borderId="3" xfId="0" applyNumberFormat="1" applyFont="1" applyBorder="1" applyAlignment="1">
      <alignment horizontal="center" vertical="center" wrapText="1"/>
    </xf>
    <xf numFmtId="4" fontId="1" fillId="0" borderId="3" xfId="0" applyNumberFormat="1" applyFont="1" applyBorder="1" applyAlignment="1">
      <alignment horizontal="center"/>
    </xf>
    <xf numFmtId="0" fontId="39" fillId="0" borderId="0" xfId="0" applyFont="1" applyFill="1" applyBorder="1" applyAlignment="1">
      <alignment horizontal="center" wrapText="1"/>
    </xf>
    <xf numFmtId="0" fontId="11" fillId="0" borderId="3" xfId="0" applyFont="1" applyFill="1" applyBorder="1" applyAlignment="1">
      <alignment horizontal="center" wrapText="1"/>
    </xf>
    <xf numFmtId="0" fontId="24" fillId="0" borderId="3" xfId="0" applyFont="1" applyFill="1" applyBorder="1" applyAlignment="1">
      <alignment horizontal="center" wrapText="1"/>
    </xf>
    <xf numFmtId="0" fontId="36" fillId="0" borderId="3" xfId="0" applyFont="1" applyFill="1" applyBorder="1" applyAlignment="1">
      <alignment horizontal="center" vertical="center" wrapText="1"/>
    </xf>
    <xf numFmtId="4" fontId="49" fillId="0" borderId="3" xfId="0" applyNumberFormat="1" applyFont="1" applyFill="1" applyBorder="1" applyAlignment="1">
      <alignment horizontal="center"/>
    </xf>
    <xf numFmtId="0" fontId="26" fillId="0" borderId="3" xfId="0" applyFont="1" applyFill="1" applyBorder="1" applyAlignment="1">
      <alignment horizontal="center" vertical="center" wrapText="1"/>
    </xf>
    <xf numFmtId="4" fontId="50" fillId="0" borderId="3" xfId="0" applyNumberFormat="1" applyFont="1" applyFill="1" applyBorder="1" applyAlignment="1">
      <alignment horizontal="center"/>
    </xf>
    <xf numFmtId="166" fontId="10" fillId="0" borderId="43" xfId="0" applyNumberFormat="1" applyFont="1" applyFill="1" applyBorder="1" applyAlignment="1">
      <alignment vertical="center"/>
    </xf>
    <xf numFmtId="166" fontId="1" fillId="0" borderId="43" xfId="0" applyNumberFormat="1" applyFont="1" applyFill="1" applyBorder="1" applyAlignment="1">
      <alignment vertical="center"/>
    </xf>
    <xf numFmtId="166" fontId="1" fillId="0" borderId="43" xfId="0" applyNumberFormat="1" applyFont="1" applyFill="1" applyBorder="1" applyAlignment="1">
      <alignment vertical="center" wrapText="1"/>
    </xf>
    <xf numFmtId="166" fontId="10" fillId="0" borderId="43" xfId="0" applyNumberFormat="1" applyFont="1" applyFill="1" applyBorder="1" applyAlignment="1">
      <alignment vertical="center" wrapText="1"/>
    </xf>
    <xf numFmtId="0" fontId="1" fillId="0" borderId="0" xfId="0" applyFont="1" applyFill="1" applyBorder="1" applyAlignment="1">
      <alignment horizontal="justify" vertical="top"/>
    </xf>
    <xf numFmtId="49" fontId="1" fillId="0" borderId="0" xfId="0" applyNumberFormat="1" applyFont="1" applyFill="1" applyBorder="1"/>
    <xf numFmtId="0" fontId="4" fillId="0" borderId="0" xfId="0" applyFont="1" applyBorder="1" applyAlignment="1">
      <alignment horizontal="justify" vertical="center" wrapText="1"/>
    </xf>
    <xf numFmtId="0" fontId="25" fillId="0" borderId="0" xfId="0" applyFont="1" applyBorder="1" applyAlignment="1">
      <alignment vertical="center" wrapText="1"/>
    </xf>
    <xf numFmtId="49" fontId="4" fillId="0" borderId="0" xfId="0" applyNumberFormat="1" applyFont="1" applyFill="1" applyBorder="1" applyAlignment="1">
      <alignment horizontal="center"/>
    </xf>
    <xf numFmtId="0" fontId="3" fillId="0" borderId="0" xfId="0" applyFont="1" applyFill="1" applyBorder="1" applyAlignment="1">
      <alignment wrapText="1"/>
    </xf>
    <xf numFmtId="0" fontId="1" fillId="0" borderId="0" xfId="0" applyFont="1" applyFill="1" applyBorder="1" applyAlignment="1">
      <alignment horizontal="left" vertical="top" wrapText="1"/>
    </xf>
    <xf numFmtId="4" fontId="6" fillId="0" borderId="59" xfId="0" applyNumberFormat="1" applyFont="1" applyFill="1" applyBorder="1" applyAlignment="1">
      <alignment horizontal="right" vertical="center" wrapText="1"/>
    </xf>
    <xf numFmtId="4" fontId="4" fillId="0" borderId="43" xfId="0" applyNumberFormat="1" applyFont="1" applyFill="1" applyBorder="1" applyAlignment="1">
      <alignment horizontal="right" vertical="center"/>
    </xf>
    <xf numFmtId="4" fontId="4" fillId="0" borderId="43" xfId="0" applyNumberFormat="1" applyFont="1" applyFill="1" applyBorder="1" applyAlignment="1">
      <alignment horizontal="right" vertical="center" wrapText="1"/>
    </xf>
    <xf numFmtId="4" fontId="6" fillId="0" borderId="43" xfId="0" applyNumberFormat="1" applyFont="1" applyFill="1" applyBorder="1" applyAlignment="1">
      <alignment horizontal="right" wrapText="1"/>
    </xf>
    <xf numFmtId="4" fontId="4" fillId="0" borderId="43" xfId="0" applyNumberFormat="1" applyFont="1" applyFill="1" applyBorder="1" applyAlignment="1">
      <alignment horizontal="right" wrapText="1"/>
    </xf>
    <xf numFmtId="4" fontId="13" fillId="0" borderId="43" xfId="0" applyNumberFormat="1" applyFont="1" applyFill="1" applyBorder="1" applyAlignment="1">
      <alignment horizontal="right" wrapText="1"/>
    </xf>
    <xf numFmtId="4" fontId="4" fillId="0" borderId="51" xfId="0" applyNumberFormat="1" applyFont="1" applyFill="1" applyBorder="1" applyAlignment="1">
      <alignment horizontal="right" wrapText="1"/>
    </xf>
    <xf numFmtId="4" fontId="6" fillId="0" borderId="59" xfId="0" applyNumberFormat="1" applyFont="1" applyFill="1" applyBorder="1" applyAlignment="1">
      <alignment horizontal="right" wrapText="1"/>
    </xf>
    <xf numFmtId="4" fontId="6" fillId="0" borderId="51" xfId="0" applyNumberFormat="1" applyFont="1" applyFill="1" applyBorder="1" applyAlignment="1">
      <alignment horizontal="right" wrapText="1"/>
    </xf>
    <xf numFmtId="4" fontId="4" fillId="0" borderId="59" xfId="0" applyNumberFormat="1" applyFont="1" applyFill="1" applyBorder="1" applyAlignment="1">
      <alignment horizontal="right" wrapText="1"/>
    </xf>
    <xf numFmtId="4" fontId="6" fillId="0" borderId="0" xfId="0" applyNumberFormat="1" applyFont="1" applyFill="1" applyBorder="1" applyAlignment="1">
      <alignment horizontal="right" vertical="center" wrapText="1"/>
    </xf>
    <xf numFmtId="4" fontId="4" fillId="0" borderId="0" xfId="0" applyNumberFormat="1" applyFont="1" applyFill="1" applyBorder="1" applyAlignment="1">
      <alignment horizontal="center" vertical="center"/>
    </xf>
    <xf numFmtId="4" fontId="13" fillId="0" borderId="0" xfId="0" applyNumberFormat="1" applyFont="1" applyFill="1" applyBorder="1" applyAlignment="1">
      <alignment horizontal="center" wrapText="1"/>
    </xf>
    <xf numFmtId="4" fontId="1" fillId="2" borderId="28" xfId="0" applyNumberFormat="1" applyFont="1" applyFill="1" applyBorder="1" applyAlignment="1">
      <alignment horizontal="right" vertical="center"/>
    </xf>
    <xf numFmtId="49" fontId="1" fillId="0" borderId="26" xfId="0" applyNumberFormat="1" applyFont="1" applyBorder="1"/>
    <xf numFmtId="0" fontId="1" fillId="0" borderId="28" xfId="0" applyFont="1" applyBorder="1" applyAlignment="1">
      <alignment horizontal="left" vertical="center" wrapText="1"/>
    </xf>
    <xf numFmtId="49" fontId="1" fillId="0" borderId="3" xfId="0" applyNumberFormat="1" applyFont="1" applyBorder="1" applyAlignment="1">
      <alignment horizontal="left" wrapText="1"/>
    </xf>
    <xf numFmtId="166" fontId="10" fillId="0" borderId="53" xfId="0" applyNumberFormat="1" applyFont="1" applyFill="1" applyBorder="1" applyAlignment="1">
      <alignment vertical="center"/>
    </xf>
    <xf numFmtId="166" fontId="25" fillId="0" borderId="69" xfId="0" applyNumberFormat="1" applyFont="1" applyBorder="1" applyAlignment="1">
      <alignment vertical="center"/>
    </xf>
    <xf numFmtId="166" fontId="25" fillId="0" borderId="70" xfId="0" applyNumberFormat="1" applyFont="1" applyBorder="1" applyAlignment="1">
      <alignment vertical="center"/>
    </xf>
    <xf numFmtId="49" fontId="25" fillId="0" borderId="13" xfId="0" applyNumberFormat="1" applyFont="1" applyFill="1" applyBorder="1" applyAlignment="1">
      <alignment horizontal="center" vertical="center"/>
    </xf>
    <xf numFmtId="0" fontId="1" fillId="0" borderId="13"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3" xfId="0" applyFont="1" applyFill="1" applyBorder="1" applyAlignment="1">
      <alignment horizontal="left" vertical="top" wrapText="1"/>
    </xf>
    <xf numFmtId="0" fontId="16" fillId="0" borderId="28" xfId="0" applyFont="1" applyFill="1" applyBorder="1" applyAlignment="1">
      <alignment horizontal="center" vertical="center" wrapText="1"/>
    </xf>
    <xf numFmtId="0" fontId="10" fillId="0" borderId="3" xfId="0" applyFont="1" applyFill="1" applyBorder="1" applyAlignment="1">
      <alignment horizontal="left" vertical="top" wrapText="1"/>
    </xf>
    <xf numFmtId="0" fontId="1" fillId="0" borderId="13" xfId="0" applyFont="1" applyBorder="1" applyAlignment="1">
      <alignment horizontal="left" vertical="top" wrapText="1"/>
    </xf>
    <xf numFmtId="0" fontId="17" fillId="0" borderId="3" xfId="0" applyFont="1" applyFill="1" applyBorder="1" applyAlignment="1">
      <alignment horizontal="center" vertical="center" wrapText="1"/>
    </xf>
    <xf numFmtId="0" fontId="1" fillId="0" borderId="17" xfId="0" applyFont="1" applyFill="1" applyBorder="1" applyAlignment="1">
      <alignment horizontal="center" vertical="top" wrapText="1"/>
    </xf>
    <xf numFmtId="0" fontId="1" fillId="0" borderId="13"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1" fillId="0" borderId="28" xfId="0" applyFont="1" applyBorder="1" applyAlignment="1">
      <alignment horizontal="left" vertical="top" wrapText="1"/>
    </xf>
    <xf numFmtId="0" fontId="1" fillId="0" borderId="28" xfId="0" applyFont="1" applyFill="1" applyBorder="1" applyAlignment="1">
      <alignment horizontal="left" vertical="top" wrapText="1"/>
    </xf>
    <xf numFmtId="0" fontId="1" fillId="0" borderId="3" xfId="0" applyFont="1" applyFill="1" applyBorder="1" applyAlignment="1">
      <alignment horizontal="center" vertical="center" wrapText="1"/>
    </xf>
    <xf numFmtId="0" fontId="10" fillId="0" borderId="28" xfId="0" applyFont="1" applyFill="1" applyBorder="1" applyAlignment="1">
      <alignment horizontal="left" vertical="top" wrapText="1"/>
    </xf>
    <xf numFmtId="0" fontId="1" fillId="0" borderId="1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8" xfId="0" applyFont="1" applyFill="1" applyBorder="1" applyAlignment="1">
      <alignment horizontal="center" vertical="center" wrapText="1"/>
    </xf>
    <xf numFmtId="49" fontId="1" fillId="0" borderId="13" xfId="0" applyNumberFormat="1" applyFont="1" applyBorder="1" applyAlignment="1">
      <alignment horizontal="left" wrapText="1"/>
    </xf>
    <xf numFmtId="4" fontId="1" fillId="5" borderId="13" xfId="0" applyNumberFormat="1" applyFont="1" applyFill="1" applyBorder="1" applyAlignment="1">
      <alignment horizontal="right" vertical="center"/>
    </xf>
    <xf numFmtId="4" fontId="10" fillId="0" borderId="19" xfId="0" applyNumberFormat="1" applyFont="1" applyFill="1" applyBorder="1" applyAlignment="1">
      <alignment horizontal="right" vertical="center"/>
    </xf>
    <xf numFmtId="49" fontId="1" fillId="0" borderId="23" xfId="0" applyNumberFormat="1" applyFont="1" applyFill="1" applyBorder="1"/>
    <xf numFmtId="49" fontId="10" fillId="0" borderId="30" xfId="0" applyNumberFormat="1" applyFont="1" applyFill="1" applyBorder="1"/>
    <xf numFmtId="0" fontId="10" fillId="0" borderId="18" xfId="0" applyFont="1" applyFill="1" applyBorder="1" applyAlignment="1">
      <alignment vertical="top" wrapText="1"/>
    </xf>
    <xf numFmtId="0" fontId="10" fillId="0" borderId="4" xfId="0" applyFont="1" applyFill="1" applyBorder="1" applyAlignment="1">
      <alignment horizontal="left" vertical="top" wrapText="1"/>
    </xf>
    <xf numFmtId="4" fontId="10" fillId="0" borderId="7" xfId="0" applyNumberFormat="1" applyFont="1" applyFill="1" applyBorder="1" applyAlignment="1">
      <alignment horizontal="right" vertical="center"/>
    </xf>
    <xf numFmtId="0" fontId="10" fillId="0" borderId="5" xfId="0" applyFont="1" applyFill="1" applyBorder="1" applyAlignment="1">
      <alignment horizontal="left" wrapText="1"/>
    </xf>
    <xf numFmtId="0" fontId="1" fillId="0" borderId="1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1" fillId="0" borderId="28" xfId="0" applyFont="1" applyFill="1" applyBorder="1" applyAlignment="1">
      <alignment horizontal="center" vertical="center"/>
    </xf>
    <xf numFmtId="2" fontId="13" fillId="0" borderId="28" xfId="0" applyNumberFormat="1" applyFont="1" applyFill="1" applyBorder="1" applyAlignment="1">
      <alignment horizontal="right" vertical="center"/>
    </xf>
    <xf numFmtId="0" fontId="6" fillId="0" borderId="48"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1" fillId="0" borderId="20" xfId="0" applyFont="1" applyFill="1" applyBorder="1" applyAlignment="1">
      <alignment horizontal="center" vertical="center" wrapText="1"/>
    </xf>
    <xf numFmtId="166" fontId="10" fillId="0" borderId="0" xfId="0" applyNumberFormat="1" applyFont="1" applyAlignment="1">
      <alignment horizontal="center" vertical="center"/>
    </xf>
    <xf numFmtId="49" fontId="1" fillId="0" borderId="43" xfId="0" applyNumberFormat="1" applyFont="1" applyFill="1" applyBorder="1" applyAlignment="1">
      <alignment horizontal="justify" vertical="top"/>
    </xf>
    <xf numFmtId="0" fontId="10" fillId="0" borderId="17" xfId="0" applyFont="1" applyFill="1" applyBorder="1" applyAlignment="1">
      <alignment horizontal="center" vertical="center" wrapText="1"/>
    </xf>
    <xf numFmtId="49" fontId="10" fillId="0" borderId="17" xfId="0" applyNumberFormat="1" applyFont="1" applyFill="1" applyBorder="1" applyAlignment="1">
      <alignment horizontal="center" vertical="center" wrapText="1"/>
    </xf>
    <xf numFmtId="4" fontId="10" fillId="0" borderId="17" xfId="0" applyNumberFormat="1" applyFont="1" applyFill="1" applyBorder="1" applyAlignment="1">
      <alignment horizontal="right" wrapText="1"/>
    </xf>
    <xf numFmtId="4" fontId="6" fillId="0" borderId="17" xfId="0" applyNumberFormat="1" applyFont="1" applyFill="1" applyBorder="1" applyAlignment="1">
      <alignment horizontal="right" wrapText="1"/>
    </xf>
    <xf numFmtId="4" fontId="6" fillId="0" borderId="22" xfId="0" applyNumberFormat="1" applyFont="1" applyFill="1" applyBorder="1" applyAlignment="1">
      <alignment horizontal="right" wrapText="1"/>
    </xf>
    <xf numFmtId="0" fontId="25" fillId="0" borderId="13" xfId="0" applyFont="1" applyFill="1" applyBorder="1" applyAlignment="1">
      <alignment horizontal="center" vertical="top"/>
    </xf>
    <xf numFmtId="166" fontId="25" fillId="0" borderId="50" xfId="0" applyNumberFormat="1" applyFont="1" applyBorder="1" applyAlignment="1">
      <alignment vertical="center"/>
    </xf>
    <xf numFmtId="166" fontId="1" fillId="0" borderId="63" xfId="0" applyNumberFormat="1" applyFont="1" applyFill="1" applyBorder="1" applyAlignment="1">
      <alignment vertical="center"/>
    </xf>
    <xf numFmtId="2" fontId="1" fillId="0" borderId="36" xfId="0" applyNumberFormat="1" applyFont="1" applyBorder="1"/>
    <xf numFmtId="0" fontId="1" fillId="0" borderId="13"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5" borderId="3" xfId="0" applyFont="1" applyFill="1" applyBorder="1" applyAlignment="1">
      <alignment horizontal="left" vertical="top" wrapText="1"/>
    </xf>
    <xf numFmtId="0" fontId="10" fillId="0" borderId="28" xfId="0" applyFont="1" applyFill="1" applyBorder="1" applyAlignment="1">
      <alignment horizontal="left" vertical="top" wrapText="1"/>
    </xf>
    <xf numFmtId="0" fontId="1" fillId="0" borderId="11" xfId="0" applyFont="1" applyFill="1" applyBorder="1" applyAlignment="1">
      <alignment horizontal="center" vertical="center"/>
    </xf>
    <xf numFmtId="4" fontId="10" fillId="0" borderId="3" xfId="0" applyNumberFormat="1" applyFont="1" applyFill="1" applyBorder="1" applyAlignment="1">
      <alignment horizontal="right" vertical="center"/>
    </xf>
    <xf numFmtId="0" fontId="1" fillId="0" borderId="3" xfId="0" applyFont="1" applyFill="1" applyBorder="1" applyAlignment="1">
      <alignment vertical="center" wrapText="1"/>
    </xf>
    <xf numFmtId="0" fontId="10" fillId="0" borderId="3" xfId="0" applyFont="1" applyFill="1" applyBorder="1" applyAlignment="1">
      <alignment horizontal="left" vertical="top" wrapText="1"/>
    </xf>
    <xf numFmtId="0" fontId="6" fillId="0" borderId="3" xfId="0" applyFont="1" applyBorder="1" applyAlignment="1">
      <alignment horizontal="center" vertical="center" wrapText="1"/>
    </xf>
    <xf numFmtId="0" fontId="10" fillId="0" borderId="3" xfId="0" applyFont="1" applyFill="1" applyBorder="1" applyAlignment="1">
      <alignment horizontal="center" wrapText="1"/>
    </xf>
    <xf numFmtId="49" fontId="25" fillId="0" borderId="3"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3" xfId="0" applyFont="1" applyBorder="1" applyAlignment="1">
      <alignment horizontal="center" vertical="center" wrapText="1"/>
    </xf>
    <xf numFmtId="49" fontId="10" fillId="0" borderId="47" xfId="0" applyNumberFormat="1" applyFont="1" applyFill="1" applyBorder="1"/>
    <xf numFmtId="0" fontId="1" fillId="2" borderId="28" xfId="0" applyFont="1" applyFill="1" applyBorder="1" applyAlignment="1">
      <alignment horizontal="left" vertical="center" wrapText="1"/>
    </xf>
    <xf numFmtId="4" fontId="1" fillId="2" borderId="8" xfId="0" applyNumberFormat="1" applyFont="1" applyFill="1" applyBorder="1" applyAlignment="1">
      <alignment horizontal="right" vertical="center"/>
    </xf>
    <xf numFmtId="0" fontId="1" fillId="2" borderId="5" xfId="0" applyFont="1" applyFill="1" applyBorder="1" applyAlignment="1">
      <alignment horizontal="left" vertical="top" wrapText="1"/>
    </xf>
    <xf numFmtId="4" fontId="1" fillId="2" borderId="5" xfId="0" applyNumberFormat="1" applyFont="1" applyFill="1" applyBorder="1" applyAlignment="1">
      <alignment horizontal="right" vertical="center"/>
    </xf>
    <xf numFmtId="4" fontId="1" fillId="2" borderId="9" xfId="0" applyNumberFormat="1" applyFont="1" applyFill="1" applyBorder="1" applyAlignment="1">
      <alignment horizontal="right" vertical="center"/>
    </xf>
    <xf numFmtId="0" fontId="1" fillId="0" borderId="4" xfId="0" applyFont="1" applyBorder="1" applyAlignment="1">
      <alignment horizontal="left" vertical="top" wrapText="1"/>
    </xf>
    <xf numFmtId="0" fontId="6" fillId="0" borderId="3" xfId="0" applyFont="1" applyBorder="1" applyAlignment="1">
      <alignment horizontal="center" vertical="center" wrapText="1"/>
    </xf>
    <xf numFmtId="4" fontId="13" fillId="0" borderId="3" xfId="0" applyNumberFormat="1" applyFont="1" applyFill="1" applyBorder="1" applyAlignment="1">
      <alignment horizontal="right" vertical="top" wrapText="1"/>
    </xf>
    <xf numFmtId="4" fontId="4" fillId="0" borderId="3" xfId="0" applyNumberFormat="1" applyFont="1" applyFill="1" applyBorder="1" applyAlignment="1">
      <alignment vertical="center"/>
    </xf>
    <xf numFmtId="49" fontId="1" fillId="0" borderId="23" xfId="0" applyNumberFormat="1" applyFont="1" applyBorder="1" applyAlignment="1">
      <alignment vertical="center" wrapText="1"/>
    </xf>
    <xf numFmtId="0" fontId="1" fillId="2" borderId="3" xfId="0" applyFont="1" applyFill="1" applyBorder="1" applyAlignment="1">
      <alignment horizontal="left" vertical="center" wrapText="1"/>
    </xf>
    <xf numFmtId="0" fontId="1" fillId="5" borderId="3" xfId="0"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0" borderId="13" xfId="0" applyFont="1" applyFill="1" applyBorder="1" applyAlignment="1">
      <alignment horizontal="center" vertical="top" wrapText="1"/>
    </xf>
    <xf numFmtId="0" fontId="1" fillId="0" borderId="13" xfId="0" applyFont="1" applyFill="1" applyBorder="1" applyAlignment="1">
      <alignment vertical="top" wrapText="1"/>
    </xf>
    <xf numFmtId="49" fontId="1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top" wrapText="1"/>
    </xf>
    <xf numFmtId="0" fontId="10" fillId="0" borderId="28" xfId="0" applyFont="1" applyFill="1" applyBorder="1" applyAlignment="1">
      <alignment horizontal="left" vertical="center" wrapText="1"/>
    </xf>
    <xf numFmtId="4" fontId="10" fillId="0" borderId="3" xfId="0" applyNumberFormat="1" applyFont="1" applyFill="1" applyBorder="1" applyAlignment="1">
      <alignment horizontal="right" vertical="center"/>
    </xf>
    <xf numFmtId="0" fontId="1" fillId="0" borderId="13" xfId="0" applyFont="1" applyFill="1" applyBorder="1" applyAlignment="1">
      <alignment horizontal="left" vertical="top" wrapText="1"/>
    </xf>
    <xf numFmtId="49" fontId="1" fillId="0" borderId="11" xfId="0" applyNumberFormat="1" applyFont="1" applyBorder="1"/>
    <xf numFmtId="0" fontId="1" fillId="2" borderId="3" xfId="0" applyFont="1" applyFill="1" applyBorder="1" applyAlignment="1">
      <alignment horizontal="left" vertical="top" wrapText="1"/>
    </xf>
    <xf numFmtId="0" fontId="1" fillId="0" borderId="13" xfId="0" applyFont="1" applyBorder="1" applyAlignment="1">
      <alignment horizontal="left" vertical="center" wrapText="1"/>
    </xf>
    <xf numFmtId="0" fontId="16" fillId="0" borderId="13" xfId="0" applyFont="1" applyFill="1" applyBorder="1" applyAlignment="1">
      <alignment horizontal="center" vertical="center" wrapText="1"/>
    </xf>
    <xf numFmtId="0" fontId="1" fillId="0" borderId="3" xfId="0" applyFont="1" applyFill="1" applyBorder="1" applyAlignment="1">
      <alignment vertical="center" wrapText="1"/>
    </xf>
    <xf numFmtId="0" fontId="25" fillId="0" borderId="3" xfId="0" applyFont="1" applyFill="1" applyBorder="1" applyAlignment="1">
      <alignment horizontal="left" vertical="center" wrapText="1"/>
    </xf>
    <xf numFmtId="0" fontId="10" fillId="0" borderId="3" xfId="0" applyFont="1" applyFill="1" applyBorder="1" applyAlignment="1">
      <alignment horizontal="left" vertical="top" wrapText="1"/>
    </xf>
    <xf numFmtId="0" fontId="1" fillId="0" borderId="3" xfId="0" applyFont="1" applyBorder="1" applyAlignment="1">
      <alignment horizontal="left" vertical="center" wrapText="1"/>
    </xf>
    <xf numFmtId="0" fontId="1" fillId="0" borderId="13" xfId="0" applyFont="1" applyBorder="1" applyAlignment="1">
      <alignment horizontal="left" vertical="top" wrapText="1"/>
    </xf>
    <xf numFmtId="49" fontId="10" fillId="0" borderId="3" xfId="0" applyNumberFormat="1" applyFont="1" applyFill="1" applyBorder="1" applyAlignment="1">
      <alignment vertical="center" wrapText="1"/>
    </xf>
    <xf numFmtId="0" fontId="1" fillId="0" borderId="3" xfId="0" applyFont="1" applyFill="1" applyBorder="1" applyAlignment="1">
      <alignment horizontal="left" vertical="center" wrapText="1"/>
    </xf>
    <xf numFmtId="0" fontId="1" fillId="0" borderId="6" xfId="0" applyFont="1" applyBorder="1" applyAlignment="1">
      <alignment horizontal="left" vertical="top" wrapText="1"/>
    </xf>
    <xf numFmtId="0" fontId="1" fillId="2" borderId="13" xfId="0" applyFont="1" applyFill="1" applyBorder="1" applyAlignment="1">
      <alignment horizontal="left" vertical="top" wrapText="1"/>
    </xf>
    <xf numFmtId="49" fontId="10" fillId="0" borderId="3"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0" fontId="25" fillId="0" borderId="28" xfId="0" applyFont="1" applyFill="1" applyBorder="1" applyAlignment="1">
      <alignment vertical="center" wrapText="1"/>
    </xf>
    <xf numFmtId="4" fontId="4" fillId="0" borderId="13" xfId="8" applyNumberFormat="1" applyFont="1" applyFill="1" applyBorder="1" applyAlignment="1">
      <alignment vertical="center" wrapText="1"/>
    </xf>
    <xf numFmtId="4" fontId="4" fillId="0" borderId="24" xfId="8" applyNumberFormat="1" applyFont="1" applyFill="1" applyBorder="1" applyAlignment="1">
      <alignment vertical="center" wrapText="1"/>
    </xf>
    <xf numFmtId="0" fontId="1" fillId="0" borderId="13" xfId="0" applyFont="1" applyBorder="1" applyAlignment="1">
      <alignment horizontal="center" vertical="center" wrapText="1"/>
    </xf>
    <xf numFmtId="49" fontId="1" fillId="0" borderId="13" xfId="0" applyNumberFormat="1" applyFont="1" applyBorder="1" applyAlignment="1">
      <alignment horizontal="center" vertical="center" wrapText="1"/>
    </xf>
    <xf numFmtId="49" fontId="10" fillId="0" borderId="1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2" fontId="10" fillId="0" borderId="28"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4" fillId="0" borderId="13" xfId="0" applyFont="1" applyBorder="1" applyAlignment="1">
      <alignment horizontal="center" vertical="center" wrapText="1"/>
    </xf>
    <xf numFmtId="0" fontId="25" fillId="0" borderId="28" xfId="0" applyFont="1" applyBorder="1" applyAlignment="1">
      <alignment horizontal="left" vertical="center" wrapText="1"/>
    </xf>
    <xf numFmtId="49" fontId="1" fillId="0" borderId="3" xfId="0" applyNumberFormat="1" applyFont="1" applyFill="1" applyBorder="1" applyAlignment="1">
      <alignment horizontal="center" vertical="center"/>
    </xf>
    <xf numFmtId="0" fontId="25" fillId="0" borderId="3" xfId="0" applyFont="1" applyBorder="1" applyAlignment="1">
      <alignment horizontal="center" vertical="center" wrapText="1"/>
    </xf>
    <xf numFmtId="0" fontId="24"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3" xfId="0" applyNumberFormat="1" applyFont="1" applyBorder="1" applyAlignment="1">
      <alignment horizontal="left" vertical="center" wrapText="1"/>
    </xf>
    <xf numFmtId="0" fontId="25" fillId="0" borderId="3" xfId="0" applyFont="1" applyBorder="1" applyAlignment="1">
      <alignment horizontal="left" vertical="center" wrapText="1"/>
    </xf>
    <xf numFmtId="0" fontId="1" fillId="0" borderId="3" xfId="0" applyFont="1" applyBorder="1" applyAlignment="1">
      <alignment horizontal="center" vertical="center" wrapText="1"/>
    </xf>
    <xf numFmtId="49" fontId="1"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Border="1" applyAlignment="1">
      <alignment horizontal="left" vertical="center" wrapText="1"/>
    </xf>
    <xf numFmtId="0" fontId="6" fillId="0" borderId="3" xfId="0" applyFont="1" applyBorder="1" applyAlignment="1">
      <alignment horizontal="center" vertical="center" wrapText="1"/>
    </xf>
    <xf numFmtId="0" fontId="1" fillId="0" borderId="28" xfId="0" applyFont="1" applyFill="1" applyBorder="1" applyAlignment="1">
      <alignment horizontal="center" vertical="center" wrapText="1"/>
    </xf>
    <xf numFmtId="0" fontId="25" fillId="0" borderId="28" xfId="0" applyFont="1" applyBorder="1" applyAlignment="1">
      <alignment vertical="center" wrapText="1"/>
    </xf>
    <xf numFmtId="0" fontId="24" fillId="0" borderId="28" xfId="0" applyFont="1" applyBorder="1" applyAlignment="1">
      <alignment vertical="center" wrapText="1"/>
    </xf>
    <xf numFmtId="49" fontId="25" fillId="0" borderId="28" xfId="0" applyNumberFormat="1" applyFont="1" applyBorder="1" applyAlignment="1">
      <alignment horizontal="center"/>
    </xf>
    <xf numFmtId="0" fontId="1" fillId="0" borderId="24" xfId="0" applyFont="1" applyFill="1" applyBorder="1" applyAlignment="1">
      <alignment horizontal="center" vertical="center" wrapText="1"/>
    </xf>
    <xf numFmtId="49" fontId="25" fillId="0" borderId="3" xfId="0" applyNumberFormat="1" applyFont="1" applyBorder="1" applyAlignment="1">
      <alignment horizontal="center" vertical="center" wrapText="1"/>
    </xf>
    <xf numFmtId="166" fontId="10" fillId="0" borderId="6" xfId="0" applyNumberFormat="1" applyFont="1" applyFill="1" applyBorder="1" applyAlignment="1">
      <alignment vertical="center"/>
    </xf>
    <xf numFmtId="49" fontId="10" fillId="0" borderId="35" xfId="0" applyNumberFormat="1" applyFont="1" applyFill="1" applyBorder="1" applyAlignment="1">
      <alignment horizontal="center" vertical="center" wrapText="1"/>
    </xf>
    <xf numFmtId="0" fontId="10" fillId="0" borderId="28" xfId="0" applyFont="1" applyFill="1" applyBorder="1" applyAlignment="1">
      <alignment horizontal="center" vertical="center" wrapText="1"/>
    </xf>
    <xf numFmtId="0" fontId="0" fillId="0" borderId="0" xfId="0" applyFill="1" applyBorder="1" applyAlignment="1">
      <alignment wrapText="1"/>
    </xf>
    <xf numFmtId="0" fontId="1" fillId="0" borderId="28" xfId="0" applyFont="1" applyBorder="1" applyAlignment="1">
      <alignment horizontal="left" vertical="top" wrapText="1"/>
    </xf>
    <xf numFmtId="0" fontId="1" fillId="0" borderId="28" xfId="0" applyFont="1" applyFill="1" applyBorder="1" applyAlignment="1">
      <alignment horizontal="left" vertical="top" wrapText="1"/>
    </xf>
    <xf numFmtId="0" fontId="1" fillId="0" borderId="3" xfId="0" applyFont="1" applyFill="1" applyBorder="1" applyAlignment="1">
      <alignment horizontal="center" vertical="center" wrapText="1"/>
    </xf>
    <xf numFmtId="0" fontId="10" fillId="0" borderId="6" xfId="0" applyFont="1" applyFill="1" applyBorder="1" applyAlignment="1">
      <alignment vertical="top" wrapText="1"/>
    </xf>
    <xf numFmtId="0" fontId="25" fillId="0" borderId="13" xfId="0" applyFont="1" applyBorder="1" applyAlignment="1">
      <alignment horizontal="center" vertical="center" wrapText="1"/>
    </xf>
    <xf numFmtId="0" fontId="10" fillId="0" borderId="6" xfId="0" applyFont="1" applyFill="1" applyBorder="1" applyAlignment="1">
      <alignment horizontal="left" vertical="top" wrapText="1"/>
    </xf>
    <xf numFmtId="0" fontId="10" fillId="0" borderId="28"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0" borderId="0" xfId="0" applyFont="1" applyFill="1" applyBorder="1" applyAlignment="1">
      <alignment horizontal="center" vertical="center" wrapText="1"/>
    </xf>
    <xf numFmtId="4" fontId="6" fillId="0" borderId="29" xfId="0" applyNumberFormat="1" applyFont="1" applyBorder="1" applyAlignment="1">
      <alignment horizontal="center" vertical="center" wrapText="1"/>
    </xf>
    <xf numFmtId="49" fontId="24" fillId="0" borderId="28" xfId="0" applyNumberFormat="1" applyFont="1" applyBorder="1" applyAlignment="1">
      <alignment horizontal="center"/>
    </xf>
    <xf numFmtId="49" fontId="24" fillId="0" borderId="28" xfId="0" applyNumberFormat="1" applyFont="1" applyBorder="1" applyAlignment="1">
      <alignment horizontal="center" vertical="center"/>
    </xf>
    <xf numFmtId="0" fontId="4" fillId="0" borderId="51" xfId="0" applyFont="1" applyBorder="1" applyAlignment="1">
      <alignment horizontal="left" vertical="center" wrapText="1"/>
    </xf>
    <xf numFmtId="4" fontId="4" fillId="5" borderId="13" xfId="0" applyNumberFormat="1" applyFont="1" applyFill="1" applyBorder="1" applyAlignment="1">
      <alignment horizontal="center" vertical="center" wrapText="1"/>
    </xf>
    <xf numFmtId="4" fontId="10" fillId="0" borderId="3" xfId="0" applyNumberFormat="1" applyFont="1" applyBorder="1" applyAlignment="1">
      <alignment horizontal="right" vertical="top"/>
    </xf>
    <xf numFmtId="4" fontId="4" fillId="0" borderId="3" xfId="8" applyNumberFormat="1" applyFont="1" applyFill="1" applyBorder="1" applyAlignment="1">
      <alignment horizontal="right" vertical="center" wrapText="1"/>
    </xf>
    <xf numFmtId="4" fontId="1" fillId="0" borderId="0" xfId="0" applyNumberFormat="1" applyFont="1" applyBorder="1" applyAlignment="1">
      <alignment horizontal="right" wrapText="1"/>
    </xf>
    <xf numFmtId="4" fontId="10" fillId="0" borderId="0" xfId="0" applyNumberFormat="1" applyFont="1" applyBorder="1" applyAlignment="1">
      <alignment horizontal="right" wrapText="1"/>
    </xf>
    <xf numFmtId="0" fontId="1" fillId="0" borderId="15" xfId="0" applyFont="1" applyFill="1" applyBorder="1" applyAlignment="1">
      <alignment horizontal="left" vertical="top" wrapText="1"/>
    </xf>
    <xf numFmtId="4" fontId="1" fillId="0" borderId="15" xfId="0" applyNumberFormat="1" applyFont="1" applyFill="1" applyBorder="1" applyAlignment="1">
      <alignment horizontal="right" vertical="center"/>
    </xf>
    <xf numFmtId="2" fontId="6" fillId="0" borderId="3" xfId="0" applyNumberFormat="1" applyFont="1" applyFill="1" applyBorder="1"/>
    <xf numFmtId="2" fontId="4" fillId="0" borderId="3" xfId="0" applyNumberFormat="1" applyFont="1" applyFill="1" applyBorder="1"/>
    <xf numFmtId="0" fontId="32" fillId="0" borderId="4" xfId="0" applyFont="1" applyBorder="1" applyAlignment="1">
      <alignment vertical="center"/>
    </xf>
    <xf numFmtId="1" fontId="23" fillId="0" borderId="4" xfId="3" applyBorder="1" applyAlignment="1">
      <alignment horizontal="center" vertical="center" shrinkToFit="1"/>
    </xf>
    <xf numFmtId="166" fontId="23" fillId="4" borderId="4" xfId="5" applyNumberFormat="1" applyBorder="1" applyAlignment="1">
      <alignment vertical="center" shrinkToFit="1"/>
    </xf>
    <xf numFmtId="166" fontId="32" fillId="0" borderId="4" xfId="0" applyNumberFormat="1" applyFont="1" applyBorder="1" applyAlignment="1">
      <alignment vertical="center"/>
    </xf>
    <xf numFmtId="166" fontId="32" fillId="0" borderId="7" xfId="0" applyNumberFormat="1" applyFont="1" applyBorder="1" applyAlignment="1">
      <alignment vertical="center"/>
    </xf>
    <xf numFmtId="0" fontId="32" fillId="0" borderId="28" xfId="0" applyFont="1" applyBorder="1" applyAlignment="1">
      <alignment vertical="center"/>
    </xf>
    <xf numFmtId="1" fontId="23" fillId="0" borderId="28" xfId="3" applyBorder="1" applyAlignment="1">
      <alignment horizontal="center" vertical="center" shrinkToFit="1"/>
    </xf>
    <xf numFmtId="166" fontId="23" fillId="4" borderId="28" xfId="5" applyNumberFormat="1" applyBorder="1" applyAlignment="1">
      <alignment vertical="center" shrinkToFit="1"/>
    </xf>
    <xf numFmtId="166" fontId="32" fillId="0" borderId="28" xfId="0" applyNumberFormat="1" applyFont="1" applyBorder="1" applyAlignment="1">
      <alignment vertical="center"/>
    </xf>
    <xf numFmtId="166" fontId="32" fillId="0" borderId="29" xfId="0" applyNumberFormat="1" applyFont="1" applyBorder="1" applyAlignment="1">
      <alignment vertical="center"/>
    </xf>
    <xf numFmtId="166" fontId="23" fillId="4" borderId="3" xfId="5" applyNumberFormat="1" applyBorder="1" applyAlignment="1">
      <alignment vertical="center" shrinkToFit="1"/>
    </xf>
    <xf numFmtId="166" fontId="23" fillId="4" borderId="13" xfId="5" applyNumberFormat="1" applyBorder="1" applyAlignment="1">
      <alignment vertical="center" shrinkToFit="1"/>
    </xf>
    <xf numFmtId="166" fontId="32" fillId="0" borderId="13" xfId="0" applyNumberFormat="1" applyFont="1" applyBorder="1" applyAlignment="1">
      <alignment vertical="center"/>
    </xf>
    <xf numFmtId="166" fontId="32" fillId="0" borderId="24" xfId="0" applyNumberFormat="1" applyFont="1" applyBorder="1" applyAlignment="1">
      <alignment vertical="center"/>
    </xf>
    <xf numFmtId="49" fontId="0" fillId="0" borderId="11" xfId="0" applyNumberFormat="1" applyBorder="1" applyAlignment="1">
      <alignment horizontal="left" wrapText="1"/>
    </xf>
    <xf numFmtId="0" fontId="32" fillId="0" borderId="5" xfId="0" applyFont="1" applyBorder="1" applyAlignment="1">
      <alignment vertical="center"/>
    </xf>
    <xf numFmtId="1" fontId="23" fillId="0" borderId="5" xfId="3" applyBorder="1" applyAlignment="1">
      <alignment horizontal="center" vertical="center" shrinkToFit="1"/>
    </xf>
    <xf numFmtId="166" fontId="32" fillId="0" borderId="5" xfId="0" applyNumberFormat="1" applyFont="1" applyBorder="1" applyAlignment="1">
      <alignment vertical="center"/>
    </xf>
    <xf numFmtId="166" fontId="32" fillId="0" borderId="9" xfId="0" applyNumberFormat="1" applyFont="1" applyBorder="1" applyAlignment="1">
      <alignment vertical="center"/>
    </xf>
    <xf numFmtId="49" fontId="1" fillId="2" borderId="27" xfId="0" applyNumberFormat="1" applyFont="1" applyFill="1" applyBorder="1"/>
    <xf numFmtId="0" fontId="1" fillId="2" borderId="18" xfId="0" applyFont="1" applyFill="1" applyBorder="1" applyAlignment="1">
      <alignment vertical="top" wrapText="1"/>
    </xf>
    <xf numFmtId="49" fontId="1" fillId="2" borderId="18" xfId="0" applyNumberFormat="1" applyFont="1" applyFill="1" applyBorder="1" applyAlignment="1">
      <alignment horizontal="center" vertical="center"/>
    </xf>
    <xf numFmtId="49" fontId="25" fillId="0" borderId="18" xfId="0" applyNumberFormat="1" applyFont="1" applyBorder="1" applyAlignment="1">
      <alignment horizontal="center" vertical="center"/>
    </xf>
    <xf numFmtId="166" fontId="25" fillId="0" borderId="18" xfId="0" applyNumberFormat="1" applyFont="1" applyBorder="1" applyAlignment="1">
      <alignment vertical="center"/>
    </xf>
    <xf numFmtId="166" fontId="25" fillId="0" borderId="19" xfId="0" applyNumberFormat="1" applyFont="1" applyBorder="1" applyAlignment="1">
      <alignment vertical="center"/>
    </xf>
    <xf numFmtId="49" fontId="1" fillId="0" borderId="27" xfId="0" applyNumberFormat="1" applyFont="1" applyBorder="1"/>
    <xf numFmtId="0" fontId="1" fillId="2" borderId="18" xfId="0" applyFont="1" applyFill="1" applyBorder="1" applyAlignment="1">
      <alignment horizontal="left" vertical="center" wrapText="1"/>
    </xf>
    <xf numFmtId="49" fontId="4" fillId="2" borderId="18"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xf>
    <xf numFmtId="49" fontId="23" fillId="0" borderId="72" xfId="4" applyBorder="1" applyAlignment="1">
      <alignment horizontal="center" vertical="center" shrinkToFit="1"/>
    </xf>
    <xf numFmtId="166" fontId="25" fillId="0" borderId="29" xfId="0" applyNumberFormat="1" applyFont="1" applyBorder="1" applyAlignment="1">
      <alignment vertical="center"/>
    </xf>
    <xf numFmtId="49" fontId="25" fillId="0" borderId="5" xfId="0" applyNumberFormat="1" applyFont="1" applyBorder="1" applyAlignment="1">
      <alignment vertical="center"/>
    </xf>
    <xf numFmtId="49" fontId="32" fillId="0" borderId="5" xfId="0" applyNumberFormat="1" applyFont="1" applyBorder="1" applyAlignment="1">
      <alignment horizontal="center" vertical="center"/>
    </xf>
    <xf numFmtId="49" fontId="1" fillId="5" borderId="10" xfId="0" applyNumberFormat="1" applyFont="1" applyFill="1" applyBorder="1" applyAlignment="1">
      <alignment vertical="center"/>
    </xf>
    <xf numFmtId="166" fontId="25" fillId="0" borderId="8" xfId="0" applyNumberFormat="1" applyFont="1" applyBorder="1" applyAlignment="1">
      <alignment vertical="center"/>
    </xf>
    <xf numFmtId="0" fontId="25" fillId="0" borderId="28" xfId="0" applyFont="1" applyBorder="1" applyAlignment="1">
      <alignment horizontal="left" vertical="top" wrapText="1"/>
    </xf>
    <xf numFmtId="49" fontId="1" fillId="0" borderId="12" xfId="0" applyNumberFormat="1" applyFont="1" applyBorder="1" applyAlignment="1">
      <alignment horizontal="left"/>
    </xf>
    <xf numFmtId="49" fontId="1" fillId="0" borderId="5" xfId="0" applyNumberFormat="1" applyFont="1" applyBorder="1" applyAlignment="1">
      <alignment horizontal="center" vertical="center"/>
    </xf>
    <xf numFmtId="49" fontId="1" fillId="2" borderId="4" xfId="0" applyNumberFormat="1" applyFont="1" applyFill="1" applyBorder="1" applyAlignment="1">
      <alignment horizontal="center" vertical="center"/>
    </xf>
    <xf numFmtId="49" fontId="25" fillId="0" borderId="4" xfId="0" applyNumberFormat="1" applyFont="1" applyBorder="1" applyAlignment="1">
      <alignment horizontal="center" vertical="center"/>
    </xf>
    <xf numFmtId="166" fontId="25" fillId="0" borderId="4" xfId="0" applyNumberFormat="1" applyFont="1" applyBorder="1" applyAlignment="1">
      <alignment vertical="center"/>
    </xf>
    <xf numFmtId="166" fontId="25" fillId="0" borderId="7" xfId="0" applyNumberFormat="1" applyFont="1" applyBorder="1" applyAlignment="1">
      <alignment vertical="center"/>
    </xf>
    <xf numFmtId="166" fontId="25" fillId="0" borderId="24" xfId="0" applyNumberFormat="1" applyFont="1" applyBorder="1" applyAlignment="1">
      <alignment vertical="center"/>
    </xf>
    <xf numFmtId="0" fontId="1" fillId="2" borderId="4" xfId="0" applyFont="1" applyFill="1" applyBorder="1" applyAlignment="1">
      <alignment vertical="top" wrapText="1"/>
    </xf>
    <xf numFmtId="0" fontId="1" fillId="5" borderId="3" xfId="0" applyFont="1" applyFill="1" applyBorder="1" applyAlignment="1">
      <alignment vertical="top" wrapText="1"/>
    </xf>
    <xf numFmtId="49" fontId="26" fillId="0" borderId="71" xfId="9" applyFont="1" applyBorder="1" applyAlignment="1">
      <alignment horizontal="center" vertical="center" wrapText="1"/>
    </xf>
    <xf numFmtId="49" fontId="4" fillId="2" borderId="3" xfId="0" applyNumberFormat="1" applyFont="1" applyFill="1" applyBorder="1" applyAlignment="1">
      <alignment horizontal="center" vertical="center"/>
    </xf>
    <xf numFmtId="49" fontId="26" fillId="0" borderId="74" xfId="9" applyFont="1" applyBorder="1" applyAlignment="1">
      <alignment horizontal="center" vertical="center" wrapText="1"/>
    </xf>
    <xf numFmtId="49" fontId="26" fillId="0" borderId="75" xfId="9" applyFont="1" applyBorder="1" applyAlignment="1">
      <alignment horizontal="center" vertical="center" wrapText="1"/>
    </xf>
    <xf numFmtId="0" fontId="25" fillId="0" borderId="3" xfId="0" applyFont="1" applyBorder="1" applyAlignment="1">
      <alignment horizontal="center" vertical="center"/>
    </xf>
    <xf numFmtId="49" fontId="1" fillId="2" borderId="15"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166" fontId="25" fillId="0" borderId="15" xfId="0" applyNumberFormat="1" applyFont="1" applyBorder="1" applyAlignment="1">
      <alignment vertical="center"/>
    </xf>
    <xf numFmtId="166" fontId="25" fillId="0" borderId="16" xfId="0" applyNumberFormat="1" applyFont="1" applyBorder="1" applyAlignment="1">
      <alignment vertical="center"/>
    </xf>
    <xf numFmtId="49" fontId="1" fillId="0" borderId="10" xfId="0" applyNumberFormat="1" applyFont="1" applyBorder="1" applyAlignment="1">
      <alignment wrapText="1"/>
    </xf>
    <xf numFmtId="0" fontId="1" fillId="0" borderId="17" xfId="0" applyFont="1" applyBorder="1" applyAlignment="1">
      <alignment horizontal="left" vertical="center" wrapText="1"/>
    </xf>
    <xf numFmtId="49" fontId="1" fillId="2" borderId="10" xfId="0" applyNumberFormat="1" applyFont="1" applyFill="1" applyBorder="1"/>
    <xf numFmtId="49" fontId="1" fillId="2" borderId="12" xfId="0" applyNumberFormat="1" applyFont="1" applyFill="1" applyBorder="1"/>
    <xf numFmtId="0" fontId="1" fillId="5" borderId="18" xfId="0" applyFont="1" applyFill="1" applyBorder="1" applyAlignment="1">
      <alignment horizontal="left" vertical="top" wrapText="1"/>
    </xf>
    <xf numFmtId="0" fontId="1" fillId="2" borderId="18" xfId="0" applyFont="1" applyFill="1" applyBorder="1" applyAlignment="1">
      <alignment horizontal="left" vertical="top" wrapText="1"/>
    </xf>
    <xf numFmtId="49" fontId="10" fillId="0" borderId="21" xfId="0" applyNumberFormat="1" applyFont="1" applyFill="1" applyBorder="1" applyAlignment="1">
      <alignment vertical="center"/>
    </xf>
    <xf numFmtId="0" fontId="10" fillId="0" borderId="17" xfId="0" applyFont="1" applyFill="1" applyBorder="1" applyAlignment="1">
      <alignment horizontal="left" vertical="top" wrapText="1"/>
    </xf>
    <xf numFmtId="4" fontId="10" fillId="0" borderId="17" xfId="0" applyNumberFormat="1" applyFont="1" applyFill="1" applyBorder="1" applyAlignment="1">
      <alignment vertical="center"/>
    </xf>
    <xf numFmtId="4" fontId="11" fillId="0" borderId="17" xfId="0" applyNumberFormat="1" applyFont="1" applyFill="1" applyBorder="1" applyAlignment="1">
      <alignment vertical="center"/>
    </xf>
    <xf numFmtId="4" fontId="11" fillId="0" borderId="22" xfId="0" applyNumberFormat="1" applyFont="1" applyFill="1" applyBorder="1" applyAlignment="1">
      <alignment vertical="center"/>
    </xf>
    <xf numFmtId="166" fontId="10" fillId="0" borderId="20" xfId="0" applyNumberFormat="1" applyFont="1" applyFill="1" applyBorder="1" applyAlignment="1">
      <alignment vertical="center"/>
    </xf>
    <xf numFmtId="49" fontId="10" fillId="0" borderId="27" xfId="0" applyNumberFormat="1" applyFont="1" applyFill="1" applyBorder="1" applyAlignment="1">
      <alignment vertical="center"/>
    </xf>
    <xf numFmtId="166" fontId="10" fillId="0" borderId="18" xfId="0" applyNumberFormat="1" applyFont="1" applyFill="1" applyBorder="1" applyAlignment="1">
      <alignment vertical="center"/>
    </xf>
    <xf numFmtId="166" fontId="10" fillId="0" borderId="19" xfId="0" applyNumberFormat="1" applyFont="1" applyFill="1" applyBorder="1" applyAlignment="1">
      <alignment vertical="center"/>
    </xf>
    <xf numFmtId="4" fontId="10" fillId="0" borderId="18" xfId="0" applyNumberFormat="1" applyFont="1" applyFill="1" applyBorder="1" applyAlignment="1">
      <alignment vertical="center"/>
    </xf>
    <xf numFmtId="0" fontId="1" fillId="0" borderId="18" xfId="0" applyFont="1" applyFill="1" applyBorder="1"/>
    <xf numFmtId="49" fontId="10" fillId="0" borderId="21" xfId="0" applyNumberFormat="1" applyFont="1" applyFill="1" applyBorder="1"/>
    <xf numFmtId="0" fontId="10" fillId="0" borderId="17" xfId="0" applyFont="1" applyFill="1" applyBorder="1" applyAlignment="1">
      <alignment horizontal="left" wrapText="1"/>
    </xf>
    <xf numFmtId="0" fontId="10" fillId="0" borderId="18" xfId="0" applyFont="1" applyFill="1" applyBorder="1" applyAlignment="1">
      <alignment horizontal="center" vertical="center" wrapText="1"/>
    </xf>
    <xf numFmtId="4" fontId="10" fillId="0" borderId="19" xfId="0" applyNumberFormat="1" applyFont="1" applyFill="1" applyBorder="1" applyAlignment="1">
      <alignment vertical="center"/>
    </xf>
    <xf numFmtId="0" fontId="1" fillId="0" borderId="28" xfId="0" applyFont="1" applyFill="1" applyBorder="1" applyAlignment="1">
      <alignment horizontal="left" wrapText="1"/>
    </xf>
    <xf numFmtId="4" fontId="1" fillId="0" borderId="28" xfId="0" applyNumberFormat="1" applyFont="1" applyFill="1" applyBorder="1" applyAlignment="1">
      <alignment vertical="center"/>
    </xf>
    <xf numFmtId="0" fontId="1" fillId="0" borderId="5" xfId="0" applyFont="1" applyFill="1" applyBorder="1" applyAlignment="1">
      <alignment horizontal="left" wrapText="1"/>
    </xf>
    <xf numFmtId="4" fontId="1" fillId="0" borderId="5" xfId="0" applyNumberFormat="1" applyFont="1" applyFill="1" applyBorder="1" applyAlignment="1">
      <alignment vertical="center"/>
    </xf>
    <xf numFmtId="49" fontId="10" fillId="0" borderId="14" xfId="0" applyNumberFormat="1" applyFont="1" applyFill="1" applyBorder="1"/>
    <xf numFmtId="0" fontId="10" fillId="0" borderId="15" xfId="0" applyFont="1" applyFill="1" applyBorder="1" applyAlignment="1">
      <alignment vertical="top" wrapText="1"/>
    </xf>
    <xf numFmtId="0" fontId="10" fillId="0" borderId="15" xfId="0" applyFont="1" applyFill="1" applyBorder="1" applyAlignment="1">
      <alignment horizontal="left" vertical="top" wrapText="1"/>
    </xf>
    <xf numFmtId="166" fontId="10" fillId="0" borderId="15" xfId="0" applyNumberFormat="1" applyFont="1" applyFill="1" applyBorder="1" applyAlignment="1">
      <alignment vertical="center"/>
    </xf>
    <xf numFmtId="166" fontId="10" fillId="0" borderId="16" xfId="0" applyNumberFormat="1" applyFont="1" applyFill="1" applyBorder="1" applyAlignment="1">
      <alignment vertical="center"/>
    </xf>
    <xf numFmtId="49" fontId="1" fillId="0" borderId="27" xfId="0" applyNumberFormat="1" applyFont="1" applyFill="1" applyBorder="1"/>
    <xf numFmtId="0" fontId="1" fillId="0" borderId="18" xfId="0" applyFont="1" applyFill="1" applyBorder="1" applyAlignment="1">
      <alignment horizontal="left" vertical="top" wrapText="1"/>
    </xf>
    <xf numFmtId="49" fontId="1" fillId="0" borderId="18" xfId="0" applyNumberFormat="1" applyFont="1" applyFill="1" applyBorder="1" applyAlignment="1">
      <alignment horizontal="center" vertical="center"/>
    </xf>
    <xf numFmtId="166" fontId="1" fillId="0" borderId="18" xfId="0" applyNumberFormat="1" applyFont="1" applyFill="1" applyBorder="1" applyAlignment="1">
      <alignment vertical="center"/>
    </xf>
    <xf numFmtId="166" fontId="1" fillId="0" borderId="19" xfId="0" applyNumberFormat="1" applyFont="1" applyFill="1" applyBorder="1" applyAlignment="1">
      <alignment vertical="center"/>
    </xf>
    <xf numFmtId="49" fontId="57" fillId="0" borderId="10" xfId="0" applyNumberFormat="1" applyFont="1" applyFill="1" applyBorder="1"/>
    <xf numFmtId="49" fontId="10" fillId="0" borderId="15" xfId="0" applyNumberFormat="1" applyFont="1" applyFill="1" applyBorder="1" applyAlignment="1">
      <alignment horizontal="center" vertical="center"/>
    </xf>
    <xf numFmtId="0" fontId="10" fillId="0" borderId="17" xfId="0" applyFont="1" applyFill="1" applyBorder="1" applyAlignment="1">
      <alignment vertical="top" wrapText="1"/>
    </xf>
    <xf numFmtId="166" fontId="1" fillId="0" borderId="4" xfId="0" applyNumberFormat="1" applyFont="1" applyFill="1" applyBorder="1" applyAlignment="1">
      <alignment vertical="center"/>
    </xf>
    <xf numFmtId="49" fontId="4" fillId="0" borderId="13" xfId="0" applyNumberFormat="1" applyFont="1" applyBorder="1" applyAlignment="1">
      <alignment horizontal="center" vertical="center" wrapText="1"/>
    </xf>
    <xf numFmtId="2" fontId="10" fillId="0" borderId="3" xfId="0" applyNumberFormat="1" applyFont="1" applyFill="1" applyBorder="1" applyAlignment="1">
      <alignment horizontal="right" vertical="center" wrapText="1"/>
    </xf>
    <xf numFmtId="0" fontId="18" fillId="0" borderId="28" xfId="0" applyFont="1" applyBorder="1" applyAlignment="1">
      <alignment horizontal="center" vertical="center" wrapText="1"/>
    </xf>
    <xf numFmtId="4" fontId="5"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13" xfId="0" applyNumberFormat="1" applyFont="1" applyFill="1" applyBorder="1" applyAlignment="1">
      <alignment horizontal="center" vertical="center" wrapText="1"/>
    </xf>
    <xf numFmtId="49" fontId="1" fillId="0" borderId="50" xfId="0" applyNumberFormat="1" applyFont="1" applyBorder="1" applyAlignment="1">
      <alignment horizontal="center" vertical="center" wrapText="1"/>
    </xf>
    <xf numFmtId="0" fontId="4" fillId="0" borderId="50" xfId="0" applyFont="1" applyBorder="1" applyAlignment="1">
      <alignment wrapText="1"/>
    </xf>
    <xf numFmtId="0" fontId="1" fillId="0" borderId="50" xfId="0" applyFont="1" applyBorder="1" applyAlignment="1">
      <alignment horizontal="center" vertical="center" wrapText="1"/>
    </xf>
    <xf numFmtId="0" fontId="1" fillId="0" borderId="36" xfId="0" applyFont="1" applyBorder="1" applyAlignment="1">
      <alignment horizontal="center" vertical="center" wrapText="1"/>
    </xf>
    <xf numFmtId="4" fontId="25" fillId="0" borderId="0" xfId="0" applyNumberFormat="1" applyFont="1" applyBorder="1" applyAlignment="1">
      <alignment vertical="center" wrapText="1"/>
    </xf>
    <xf numFmtId="0" fontId="4" fillId="0" borderId="3" xfId="0" applyFont="1" applyBorder="1" applyAlignment="1">
      <alignment vertical="top" wrapText="1"/>
    </xf>
    <xf numFmtId="0" fontId="1" fillId="0" borderId="13" xfId="0" applyFont="1" applyBorder="1" applyAlignment="1">
      <alignment vertical="center" wrapText="1"/>
    </xf>
    <xf numFmtId="4" fontId="4" fillId="0" borderId="3" xfId="8" applyNumberFormat="1" applyFont="1" applyFill="1" applyBorder="1" applyAlignment="1">
      <alignment vertical="center" wrapText="1"/>
    </xf>
    <xf numFmtId="166" fontId="25" fillId="0" borderId="3" xfId="0" applyNumberFormat="1" applyFont="1" applyFill="1" applyBorder="1" applyAlignment="1">
      <alignment horizontal="center" vertical="center"/>
    </xf>
    <xf numFmtId="166" fontId="24" fillId="0" borderId="3" xfId="0" applyNumberFormat="1" applyFont="1" applyFill="1" applyBorder="1" applyAlignment="1">
      <alignment horizontal="center" vertical="center"/>
    </xf>
    <xf numFmtId="0" fontId="10" fillId="0" borderId="0" xfId="0" applyFont="1" applyFill="1"/>
    <xf numFmtId="0" fontId="10" fillId="0" borderId="18" xfId="0" applyFont="1" applyFill="1" applyBorder="1" applyAlignment="1">
      <alignment horizontal="left" wrapText="1"/>
    </xf>
    <xf numFmtId="166" fontId="25" fillId="0" borderId="29" xfId="0" applyNumberFormat="1" applyFont="1" applyFill="1" applyBorder="1" applyAlignment="1">
      <alignment vertical="center"/>
    </xf>
    <xf numFmtId="166" fontId="25" fillId="0" borderId="24" xfId="0" applyNumberFormat="1" applyFont="1" applyFill="1" applyBorder="1" applyAlignment="1">
      <alignment vertical="center"/>
    </xf>
    <xf numFmtId="0" fontId="10" fillId="0" borderId="27" xfId="0" applyFont="1" applyFill="1" applyBorder="1" applyAlignment="1">
      <alignment horizontal="center" vertical="center" wrapText="1"/>
    </xf>
    <xf numFmtId="4" fontId="1" fillId="0" borderId="15" xfId="0" applyNumberFormat="1" applyFont="1" applyFill="1" applyBorder="1" applyAlignment="1">
      <alignment vertical="center"/>
    </xf>
    <xf numFmtId="49" fontId="24" fillId="0" borderId="3" xfId="0" applyNumberFormat="1" applyFont="1" applyFill="1" applyBorder="1" applyAlignment="1">
      <alignment horizontal="center" wrapText="1"/>
    </xf>
    <xf numFmtId="49" fontId="25" fillId="0" borderId="3" xfId="0" applyNumberFormat="1" applyFont="1" applyFill="1" applyBorder="1" applyAlignment="1">
      <alignment horizontal="center" wrapText="1"/>
    </xf>
    <xf numFmtId="0" fontId="10" fillId="0" borderId="43" xfId="0" applyFont="1" applyFill="1" applyBorder="1" applyAlignment="1">
      <alignment horizontal="center" vertical="center" wrapText="1"/>
    </xf>
    <xf numFmtId="49" fontId="10" fillId="0" borderId="27" xfId="0" applyNumberFormat="1" applyFont="1" applyFill="1" applyBorder="1" applyAlignment="1">
      <alignment horizontal="center" vertical="center"/>
    </xf>
    <xf numFmtId="0" fontId="10" fillId="0" borderId="18" xfId="0" applyFont="1" applyFill="1" applyBorder="1" applyAlignment="1">
      <alignment vertical="center" wrapText="1"/>
    </xf>
    <xf numFmtId="0" fontId="10" fillId="0" borderId="18" xfId="0" applyFont="1" applyFill="1" applyBorder="1" applyAlignment="1">
      <alignment wrapText="1"/>
    </xf>
    <xf numFmtId="49" fontId="24" fillId="0" borderId="27" xfId="0" applyNumberFormat="1" applyFont="1" applyFill="1" applyBorder="1" applyAlignment="1">
      <alignment vertical="center" wrapText="1"/>
    </xf>
    <xf numFmtId="0" fontId="24" fillId="0" borderId="18" xfId="0" applyFont="1" applyFill="1" applyBorder="1" applyAlignment="1">
      <alignment horizontal="left" vertical="center" wrapText="1"/>
    </xf>
    <xf numFmtId="4" fontId="10" fillId="0" borderId="17" xfId="0" applyNumberFormat="1" applyFont="1" applyFill="1" applyBorder="1" applyAlignment="1">
      <alignment horizontal="right" vertical="center"/>
    </xf>
    <xf numFmtId="0" fontId="1"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13" xfId="0" applyFont="1" applyBorder="1" applyAlignment="1">
      <alignment wrapText="1"/>
    </xf>
    <xf numFmtId="4" fontId="4" fillId="0" borderId="3" xfId="0" applyNumberFormat="1" applyFont="1" applyBorder="1" applyAlignment="1">
      <alignment horizontal="right" shrinkToFit="1"/>
    </xf>
    <xf numFmtId="0" fontId="10" fillId="8" borderId="30" xfId="0" applyFont="1" applyFill="1" applyBorder="1" applyAlignment="1">
      <alignment horizontal="center" wrapText="1"/>
    </xf>
    <xf numFmtId="0" fontId="10" fillId="8" borderId="28" xfId="0" applyFont="1" applyFill="1" applyBorder="1" applyAlignment="1">
      <alignment horizontal="center" wrapText="1"/>
    </xf>
    <xf numFmtId="0" fontId="0" fillId="0" borderId="13" xfId="0" applyBorder="1" applyAlignment="1">
      <alignment horizontal="center" vertical="center" wrapText="1"/>
    </xf>
    <xf numFmtId="0" fontId="25"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25" fillId="0" borderId="3" xfId="0" applyFont="1" applyBorder="1" applyAlignment="1">
      <alignment horizontal="left" vertical="center" wrapText="1"/>
    </xf>
    <xf numFmtId="0" fontId="25" fillId="0" borderId="13" xfId="0" applyFont="1" applyBorder="1" applyAlignment="1">
      <alignment horizontal="center" vertical="center" wrapText="1"/>
    </xf>
    <xf numFmtId="49" fontId="1" fillId="0" borderId="3"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Fill="1" applyBorder="1" applyAlignment="1">
      <alignment horizontal="center" wrapText="1"/>
    </xf>
    <xf numFmtId="0" fontId="25" fillId="0" borderId="28" xfId="0" applyFont="1" applyBorder="1" applyAlignment="1">
      <alignment horizontal="center" vertical="center" wrapText="1"/>
    </xf>
    <xf numFmtId="49" fontId="10" fillId="8" borderId="26" xfId="0" applyNumberFormat="1" applyFont="1" applyFill="1" applyBorder="1" applyAlignment="1">
      <alignment vertical="center"/>
    </xf>
    <xf numFmtId="0" fontId="10" fillId="8" borderId="6" xfId="0" applyFont="1" applyFill="1" applyBorder="1" applyAlignment="1">
      <alignment horizontal="left" vertical="top" wrapText="1"/>
    </xf>
    <xf numFmtId="4" fontId="10" fillId="8" borderId="6" xfId="0" applyNumberFormat="1" applyFont="1" applyFill="1" applyBorder="1" applyAlignment="1">
      <alignment vertical="center"/>
    </xf>
    <xf numFmtId="4" fontId="10" fillId="8" borderId="20" xfId="0" applyNumberFormat="1" applyFont="1" applyFill="1" applyBorder="1" applyAlignment="1">
      <alignment vertical="center"/>
    </xf>
    <xf numFmtId="0" fontId="24" fillId="8" borderId="6" xfId="0" applyFont="1" applyFill="1" applyBorder="1" applyAlignment="1">
      <alignment horizontal="justify" vertical="top"/>
    </xf>
    <xf numFmtId="0" fontId="24" fillId="8" borderId="6" xfId="0" applyFont="1" applyFill="1" applyBorder="1" applyAlignment="1">
      <alignment vertical="top"/>
    </xf>
    <xf numFmtId="4" fontId="24" fillId="8" borderId="6" xfId="0" applyNumberFormat="1" applyFont="1" applyFill="1" applyBorder="1" applyAlignment="1">
      <alignment vertical="center"/>
    </xf>
    <xf numFmtId="4" fontId="24" fillId="8" borderId="20" xfId="0" applyNumberFormat="1" applyFont="1" applyFill="1" applyBorder="1" applyAlignment="1">
      <alignment vertical="center"/>
    </xf>
    <xf numFmtId="0" fontId="25" fillId="8" borderId="4" xfId="0" applyFont="1" applyFill="1" applyBorder="1" applyAlignment="1">
      <alignment horizontal="justify" vertical="top" wrapText="1"/>
    </xf>
    <xf numFmtId="0" fontId="25" fillId="8" borderId="4" xfId="0" applyFont="1" applyFill="1" applyBorder="1" applyAlignment="1">
      <alignment horizontal="justify" vertical="top"/>
    </xf>
    <xf numFmtId="4" fontId="25" fillId="8" borderId="4" xfId="0" applyNumberFormat="1" applyFont="1" applyFill="1" applyBorder="1" applyAlignment="1">
      <alignment vertical="center"/>
    </xf>
    <xf numFmtId="4" fontId="25" fillId="8" borderId="7" xfId="0" applyNumberFormat="1" applyFont="1" applyFill="1" applyBorder="1" applyAlignment="1">
      <alignment vertical="center"/>
    </xf>
    <xf numFmtId="0" fontId="25" fillId="8" borderId="3" xfId="0" applyFont="1" applyFill="1" applyBorder="1" applyAlignment="1">
      <alignment horizontal="justify" vertical="top" wrapText="1"/>
    </xf>
    <xf numFmtId="0" fontId="25" fillId="8" borderId="3" xfId="0" applyFont="1" applyFill="1" applyBorder="1" applyAlignment="1">
      <alignment horizontal="justify" vertical="top"/>
    </xf>
    <xf numFmtId="4" fontId="25" fillId="8" borderId="3" xfId="0" applyNumberFormat="1" applyFont="1" applyFill="1" applyBorder="1" applyAlignment="1">
      <alignment vertical="center"/>
    </xf>
    <xf numFmtId="0" fontId="25" fillId="8" borderId="5" xfId="0" applyFont="1" applyFill="1" applyBorder="1" applyAlignment="1">
      <alignment horizontal="justify" vertical="top"/>
    </xf>
    <xf numFmtId="4" fontId="25" fillId="8" borderId="5" xfId="0" applyNumberFormat="1" applyFont="1" applyFill="1" applyBorder="1" applyAlignment="1">
      <alignment vertical="center"/>
    </xf>
    <xf numFmtId="0" fontId="1" fillId="8" borderId="3"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3" xfId="0" applyFont="1" applyFill="1" applyBorder="1" applyAlignment="1">
      <alignment horizontal="center" vertical="center" wrapText="1"/>
    </xf>
    <xf numFmtId="0" fontId="24" fillId="8" borderId="18" xfId="0" applyFont="1" applyFill="1" applyBorder="1" applyAlignment="1">
      <alignment horizontal="justify" vertical="top"/>
    </xf>
    <xf numFmtId="0" fontId="24" fillId="8" borderId="18" xfId="0" applyFont="1" applyFill="1" applyBorder="1" applyAlignment="1">
      <alignment vertical="top"/>
    </xf>
    <xf numFmtId="4" fontId="24" fillId="8" borderId="18" xfId="0" applyNumberFormat="1" applyFont="1" applyFill="1" applyBorder="1" applyAlignment="1">
      <alignment vertical="center"/>
    </xf>
    <xf numFmtId="0" fontId="25" fillId="8" borderId="15" xfId="0" applyFont="1" applyFill="1" applyBorder="1" applyAlignment="1">
      <alignment horizontal="justify" vertical="top"/>
    </xf>
    <xf numFmtId="4" fontId="25" fillId="8" borderId="15" xfId="0" applyNumberFormat="1" applyFont="1" applyFill="1" applyBorder="1" applyAlignment="1">
      <alignment vertical="center"/>
    </xf>
    <xf numFmtId="4" fontId="1" fillId="0" borderId="43" xfId="0" applyNumberFormat="1" applyFont="1" applyFill="1" applyBorder="1" applyAlignment="1">
      <alignment horizontal="right" vertical="center"/>
    </xf>
    <xf numFmtId="0" fontId="10" fillId="8" borderId="3" xfId="0" applyFont="1" applyFill="1" applyBorder="1" applyAlignment="1">
      <alignment horizontal="center" vertical="center" wrapText="1"/>
    </xf>
    <xf numFmtId="4" fontId="10" fillId="8" borderId="3" xfId="0" applyNumberFormat="1" applyFont="1" applyFill="1" applyBorder="1" applyAlignment="1">
      <alignment horizontal="right" vertical="center"/>
    </xf>
    <xf numFmtId="0" fontId="1" fillId="8" borderId="3" xfId="0" applyFont="1" applyFill="1" applyBorder="1" applyAlignment="1">
      <alignment horizontal="left" vertical="top" wrapText="1"/>
    </xf>
    <xf numFmtId="4" fontId="1" fillId="8" borderId="3" xfId="0" applyNumberFormat="1" applyFont="1" applyFill="1" applyBorder="1" applyAlignment="1">
      <alignment horizontal="right" vertical="center"/>
    </xf>
    <xf numFmtId="4" fontId="1" fillId="8" borderId="8" xfId="0" applyNumberFormat="1" applyFont="1" applyFill="1" applyBorder="1" applyAlignment="1">
      <alignment horizontal="right" vertical="center"/>
    </xf>
    <xf numFmtId="0" fontId="1" fillId="8" borderId="5" xfId="0" applyFont="1" applyFill="1" applyBorder="1" applyAlignment="1">
      <alignment horizontal="left" vertical="top" wrapText="1"/>
    </xf>
    <xf numFmtId="4" fontId="1" fillId="8" borderId="5" xfId="0" applyNumberFormat="1" applyFont="1" applyFill="1" applyBorder="1" applyAlignment="1">
      <alignment horizontal="right" vertical="center"/>
    </xf>
    <xf numFmtId="4" fontId="1" fillId="8" borderId="9" xfId="0" applyNumberFormat="1" applyFont="1" applyFill="1" applyBorder="1" applyAlignment="1">
      <alignment horizontal="right" vertical="center"/>
    </xf>
    <xf numFmtId="0" fontId="1" fillId="8" borderId="15" xfId="0" applyFont="1" applyFill="1" applyBorder="1" applyAlignment="1">
      <alignment horizontal="left" vertical="top" wrapText="1"/>
    </xf>
    <xf numFmtId="4" fontId="1" fillId="8" borderId="15" xfId="0" applyNumberFormat="1" applyFont="1" applyFill="1" applyBorder="1" applyAlignment="1">
      <alignment horizontal="right" vertical="center"/>
    </xf>
    <xf numFmtId="0" fontId="1" fillId="8" borderId="3" xfId="0" applyFont="1" applyFill="1" applyBorder="1" applyAlignment="1">
      <alignment horizontal="center" vertical="top" wrapText="1"/>
    </xf>
    <xf numFmtId="0" fontId="24" fillId="8" borderId="3" xfId="0" applyFont="1" applyFill="1" applyBorder="1" applyAlignment="1">
      <alignment horizontal="center" vertical="center" wrapText="1"/>
    </xf>
    <xf numFmtId="0" fontId="0" fillId="0" borderId="13" xfId="0"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5" fillId="8" borderId="3" xfId="0" applyFont="1" applyFill="1" applyBorder="1" applyAlignment="1">
      <alignment horizontal="center" wrapText="1"/>
    </xf>
    <xf numFmtId="0" fontId="25" fillId="0" borderId="6" xfId="0" applyFont="1" applyBorder="1" applyAlignment="1">
      <alignment wrapText="1"/>
    </xf>
    <xf numFmtId="0" fontId="25" fillId="0" borderId="3" xfId="0" applyFont="1" applyBorder="1" applyAlignment="1">
      <alignment horizontal="right" vertical="center" wrapText="1"/>
    </xf>
    <xf numFmtId="0" fontId="6" fillId="0" borderId="11" xfId="0" applyFont="1" applyBorder="1" applyAlignment="1">
      <alignment horizontal="center" vertical="center"/>
    </xf>
    <xf numFmtId="16" fontId="25" fillId="0" borderId="30" xfId="0" applyNumberFormat="1" applyFont="1" applyBorder="1" applyAlignment="1">
      <alignment horizontal="center" vertical="center"/>
    </xf>
    <xf numFmtId="0" fontId="25" fillId="0" borderId="0" xfId="0" applyFont="1" applyBorder="1" applyAlignment="1">
      <alignment horizontal="center" vertical="center" wrapText="1"/>
    </xf>
    <xf numFmtId="0" fontId="6" fillId="8" borderId="3" xfId="0" applyFont="1" applyFill="1" applyBorder="1" applyAlignment="1">
      <alignment horizontal="center" vertical="center" wrapText="1" shrinkToFit="1"/>
    </xf>
    <xf numFmtId="4" fontId="10" fillId="0" borderId="0" xfId="0" applyNumberFormat="1" applyFont="1" applyAlignment="1">
      <alignment horizontal="center" vertical="center"/>
    </xf>
    <xf numFmtId="0" fontId="16" fillId="0" borderId="1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25" fillId="0" borderId="28"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166" fontId="10" fillId="0" borderId="28" xfId="0" applyNumberFormat="1" applyFont="1" applyFill="1" applyBorder="1" applyAlignment="1">
      <alignment vertical="center"/>
    </xf>
    <xf numFmtId="169" fontId="6" fillId="0" borderId="3" xfId="8" applyNumberFormat="1" applyFont="1" applyFill="1" applyBorder="1" applyAlignment="1">
      <alignment horizontal="right" vertical="center" wrapText="1"/>
    </xf>
    <xf numFmtId="169" fontId="4" fillId="0" borderId="3" xfId="8" applyNumberFormat="1" applyFont="1" applyFill="1" applyBorder="1" applyAlignment="1">
      <alignment horizontal="right" vertical="center" wrapText="1"/>
    </xf>
    <xf numFmtId="0" fontId="57" fillId="0" borderId="3" xfId="0" applyFont="1" applyFill="1" applyBorder="1" applyAlignment="1">
      <alignment horizontal="center" vertical="center"/>
    </xf>
    <xf numFmtId="49" fontId="1" fillId="0" borderId="47" xfId="0" applyNumberFormat="1" applyFont="1" applyFill="1" applyBorder="1" applyAlignment="1">
      <alignment horizontal="center" vertical="center" wrapText="1"/>
    </xf>
    <xf numFmtId="4" fontId="38" fillId="0" borderId="3" xfId="0" applyNumberFormat="1" applyFont="1" applyBorder="1" applyAlignment="1">
      <alignment horizontal="center" vertical="center"/>
    </xf>
    <xf numFmtId="0" fontId="16" fillId="0" borderId="6"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6" fillId="0" borderId="35" xfId="0" applyFont="1" applyFill="1" applyBorder="1" applyAlignment="1">
      <alignment horizontal="center" vertical="center" wrapText="1"/>
    </xf>
    <xf numFmtId="49" fontId="16" fillId="0" borderId="43"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0" fontId="38" fillId="8" borderId="37" xfId="0" applyFont="1" applyFill="1" applyBorder="1" applyAlignment="1">
      <alignment horizontal="center" vertical="center" wrapText="1"/>
    </xf>
    <xf numFmtId="0" fontId="38" fillId="8" borderId="25" xfId="0" applyFont="1" applyFill="1" applyBorder="1" applyAlignment="1">
      <alignment horizontal="center" vertical="center" wrapText="1"/>
    </xf>
    <xf numFmtId="0" fontId="38" fillId="8" borderId="42"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38" xfId="0" applyFont="1" applyFill="1" applyBorder="1" applyAlignment="1">
      <alignment horizontal="center" vertical="center" wrapText="1"/>
    </xf>
    <xf numFmtId="49" fontId="10" fillId="0" borderId="3" xfId="0" applyNumberFormat="1" applyFont="1" applyFill="1" applyBorder="1" applyAlignment="1">
      <alignment horizontal="right" vertical="center"/>
    </xf>
    <xf numFmtId="49" fontId="0" fillId="0" borderId="3" xfId="0" applyNumberFormat="1" applyFont="1" applyFill="1" applyBorder="1" applyAlignment="1">
      <alignment horizontal="right" vertical="center"/>
    </xf>
    <xf numFmtId="49" fontId="10" fillId="0" borderId="23" xfId="0" applyNumberFormat="1" applyFont="1" applyFill="1" applyBorder="1" applyAlignment="1"/>
    <xf numFmtId="0" fontId="0" fillId="0" borderId="26" xfId="0" applyFont="1" applyBorder="1" applyAlignment="1"/>
    <xf numFmtId="0" fontId="1" fillId="0" borderId="13" xfId="0" applyFont="1" applyFill="1" applyBorder="1" applyAlignment="1">
      <alignment wrapText="1"/>
    </xf>
    <xf numFmtId="0" fontId="0" fillId="0" borderId="6" xfId="0" applyFont="1" applyBorder="1" applyAlignment="1">
      <alignment wrapText="1"/>
    </xf>
    <xf numFmtId="49" fontId="1" fillId="0" borderId="3" xfId="0" applyNumberFormat="1" applyFont="1" applyFill="1" applyBorder="1" applyAlignment="1">
      <alignment horizontal="center" vertical="center"/>
    </xf>
    <xf numFmtId="49" fontId="0" fillId="0" borderId="3" xfId="0" applyNumberFormat="1" applyFont="1" applyBorder="1" applyAlignment="1">
      <alignment horizontal="center" vertical="center"/>
    </xf>
    <xf numFmtId="49" fontId="11" fillId="0" borderId="43" xfId="0" applyNumberFormat="1" applyFont="1" applyFill="1" applyBorder="1" applyAlignment="1">
      <alignment horizontal="center" vertical="top" wrapText="1"/>
    </xf>
    <xf numFmtId="0" fontId="56" fillId="0" borderId="50" xfId="0" applyFont="1" applyFill="1" applyBorder="1" applyAlignment="1">
      <alignment horizontal="center" vertical="top" wrapText="1"/>
    </xf>
    <xf numFmtId="0" fontId="56" fillId="0" borderId="36" xfId="0" applyFont="1" applyFill="1" applyBorder="1" applyAlignment="1">
      <alignment horizontal="center" vertical="top" wrapText="1"/>
    </xf>
    <xf numFmtId="0" fontId="39" fillId="8" borderId="3"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 fillId="0" borderId="13" xfId="0" applyFont="1" applyFill="1" applyBorder="1" applyAlignment="1">
      <alignment vertical="top" wrapText="1"/>
    </xf>
    <xf numFmtId="0" fontId="1" fillId="0" borderId="28" xfId="0" applyFont="1" applyFill="1" applyBorder="1" applyAlignment="1">
      <alignment vertical="top" wrapText="1"/>
    </xf>
    <xf numFmtId="0" fontId="4" fillId="0" borderId="1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8" xfId="0" applyFont="1" applyBorder="1" applyAlignment="1">
      <alignment horizontal="center" vertical="center" wrapText="1"/>
    </xf>
    <xf numFmtId="4" fontId="4" fillId="0" borderId="13" xfId="0" applyNumberFormat="1" applyFont="1" applyBorder="1" applyAlignment="1">
      <alignment horizontal="center" vertical="center" wrapText="1"/>
    </xf>
    <xf numFmtId="4" fontId="0" fillId="0" borderId="6" xfId="0" applyNumberFormat="1" applyFont="1" applyBorder="1" applyAlignment="1">
      <alignment horizontal="center" vertical="center" wrapText="1"/>
    </xf>
    <xf numFmtId="4" fontId="0" fillId="0" borderId="28" xfId="0" applyNumberFormat="1" applyFont="1" applyBorder="1" applyAlignment="1">
      <alignment horizontal="center" vertical="center" wrapText="1"/>
    </xf>
    <xf numFmtId="49" fontId="53" fillId="0" borderId="13" xfId="0" applyNumberFormat="1" applyFont="1" applyBorder="1" applyAlignment="1">
      <alignment horizontal="center" vertical="center" wrapText="1"/>
    </xf>
    <xf numFmtId="49" fontId="53" fillId="0" borderId="6" xfId="0" applyNumberFormat="1" applyFont="1" applyBorder="1" applyAlignment="1">
      <alignment horizontal="center" vertical="center" wrapText="1"/>
    </xf>
    <xf numFmtId="0" fontId="5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4" fontId="53" fillId="0" borderId="3" xfId="0" applyNumberFormat="1" applyFont="1" applyBorder="1" applyAlignment="1">
      <alignment horizontal="center" vertical="center" wrapText="1"/>
    </xf>
    <xf numFmtId="4" fontId="0" fillId="0" borderId="3" xfId="0" applyNumberFormat="1" applyBorder="1" applyAlignment="1">
      <alignment horizontal="center" vertical="center" wrapText="1"/>
    </xf>
    <xf numFmtId="4" fontId="0" fillId="0" borderId="13" xfId="0" applyNumberFormat="1" applyBorder="1" applyAlignment="1">
      <alignment horizontal="center" vertical="center" wrapText="1"/>
    </xf>
    <xf numFmtId="49" fontId="25" fillId="0" borderId="31" xfId="0" applyNumberFormat="1"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9" fillId="0" borderId="47" xfId="0" applyFont="1" applyBorder="1" applyAlignment="1">
      <alignment horizontal="center" vertical="center" wrapText="1"/>
    </xf>
    <xf numFmtId="0" fontId="0" fillId="0" borderId="57" xfId="0" applyBorder="1" applyAlignment="1">
      <alignment horizontal="center" vertical="center" wrapText="1"/>
    </xf>
    <xf numFmtId="0" fontId="0" fillId="0" borderId="35" xfId="0" applyBorder="1" applyAlignment="1">
      <alignment horizontal="center" vertical="center" wrapText="1"/>
    </xf>
    <xf numFmtId="0" fontId="25" fillId="0" borderId="13" xfId="0" applyFont="1" applyFill="1" applyBorder="1" applyAlignment="1">
      <alignment vertical="center" wrapText="1"/>
    </xf>
    <xf numFmtId="0" fontId="25" fillId="0" borderId="6" xfId="0" applyFont="1" applyFill="1" applyBorder="1" applyAlignment="1">
      <alignment vertical="center" wrapText="1"/>
    </xf>
    <xf numFmtId="0" fontId="25" fillId="0" borderId="28" xfId="0" applyFont="1" applyFill="1" applyBorder="1" applyAlignment="1">
      <alignment vertical="center" wrapText="1"/>
    </xf>
    <xf numFmtId="0" fontId="19" fillId="0" borderId="1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8" xfId="0" applyFont="1" applyBorder="1" applyAlignment="1">
      <alignment horizontal="center" vertical="center" wrapText="1"/>
    </xf>
    <xf numFmtId="49" fontId="1" fillId="0" borderId="13" xfId="0" applyNumberFormat="1" applyFont="1" applyFill="1" applyBorder="1" applyAlignment="1">
      <alignment horizontal="center" vertical="center" wrapText="1"/>
    </xf>
    <xf numFmtId="49" fontId="0" fillId="0" borderId="6"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25" fillId="0" borderId="13"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28" xfId="0" applyNumberFormat="1" applyFont="1" applyBorder="1" applyAlignment="1">
      <alignment horizontal="center" vertical="center" wrapText="1"/>
    </xf>
    <xf numFmtId="49" fontId="4" fillId="0" borderId="23" xfId="0" applyNumberFormat="1" applyFont="1" applyFill="1" applyBorder="1" applyAlignment="1">
      <alignment horizontal="center" vertical="center" wrapText="1"/>
    </xf>
    <xf numFmtId="49" fontId="0" fillId="0" borderId="26" xfId="0" applyNumberFormat="1" applyFill="1" applyBorder="1" applyAlignment="1">
      <alignment horizontal="center" vertical="center" wrapText="1"/>
    </xf>
    <xf numFmtId="49" fontId="0" fillId="0" borderId="30" xfId="0" applyNumberForma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28" xfId="0" applyFill="1" applyBorder="1" applyAlignment="1">
      <alignment horizontal="center" vertical="center" wrapText="1"/>
    </xf>
    <xf numFmtId="49" fontId="11" fillId="0" borderId="23" xfId="0" applyNumberFormat="1" applyFont="1" applyFill="1" applyBorder="1" applyAlignment="1">
      <alignment horizontal="center" wrapText="1"/>
    </xf>
    <xf numFmtId="49" fontId="11" fillId="0" borderId="26" xfId="0" applyNumberFormat="1" applyFont="1" applyFill="1" applyBorder="1" applyAlignment="1">
      <alignment horizont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38" fillId="8" borderId="3" xfId="0" applyFont="1" applyFill="1" applyBorder="1" applyAlignment="1">
      <alignment horizontal="center" vertical="center" wrapText="1"/>
    </xf>
    <xf numFmtId="0" fontId="1" fillId="0" borderId="28" xfId="0" applyFont="1" applyFill="1" applyBorder="1" applyAlignment="1">
      <alignment horizontal="center" vertical="top" wrapText="1"/>
    </xf>
    <xf numFmtId="0" fontId="1" fillId="0" borderId="29" xfId="0" applyFont="1" applyFill="1" applyBorder="1" applyAlignment="1">
      <alignment horizontal="center" vertical="top" wrapText="1"/>
    </xf>
    <xf numFmtId="0" fontId="1" fillId="0" borderId="6" xfId="0" applyFont="1" applyFill="1" applyBorder="1" applyAlignment="1">
      <alignment horizontal="center" vertical="top" wrapText="1"/>
    </xf>
    <xf numFmtId="0" fontId="0" fillId="0" borderId="6" xfId="0" applyFill="1" applyBorder="1" applyAlignment="1">
      <alignment horizontal="center" vertical="top"/>
    </xf>
    <xf numFmtId="0" fontId="0" fillId="0" borderId="28" xfId="0" applyFill="1" applyBorder="1" applyAlignment="1">
      <alignment horizontal="center" vertical="top"/>
    </xf>
    <xf numFmtId="0" fontId="1" fillId="0" borderId="3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1" xfId="0" applyFont="1" applyFill="1" applyBorder="1" applyAlignment="1"/>
    <xf numFmtId="49" fontId="11" fillId="0" borderId="47" xfId="0" applyNumberFormat="1" applyFont="1" applyFill="1" applyBorder="1" applyAlignment="1">
      <alignment horizontal="center" vertical="center" wrapText="1"/>
    </xf>
    <xf numFmtId="49" fontId="1" fillId="0" borderId="13" xfId="0" applyNumberFormat="1" applyFont="1" applyFill="1" applyBorder="1" applyAlignment="1">
      <alignment vertical="center" wrapText="1"/>
    </xf>
    <xf numFmtId="0" fontId="0" fillId="0" borderId="6" xfId="0" applyFont="1" applyBorder="1" applyAlignment="1">
      <alignment vertical="center" wrapText="1"/>
    </xf>
    <xf numFmtId="0" fontId="0" fillId="0" borderId="28" xfId="0" applyFont="1" applyBorder="1" applyAlignment="1">
      <alignment vertical="center" wrapText="1"/>
    </xf>
    <xf numFmtId="49" fontId="3" fillId="0" borderId="23" xfId="0" applyNumberFormat="1" applyFont="1" applyFill="1"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49" fontId="10" fillId="0" borderId="13" xfId="0" applyNumberFormat="1" applyFont="1" applyFill="1" applyBorder="1" applyAlignment="1">
      <alignment vertical="center" wrapText="1"/>
    </xf>
    <xf numFmtId="0" fontId="0" fillId="0" borderId="6" xfId="0" applyBorder="1" applyAlignment="1">
      <alignment vertical="center" wrapText="1"/>
    </xf>
    <xf numFmtId="0" fontId="0" fillId="0" borderId="28" xfId="0" applyBorder="1" applyAlignment="1">
      <alignment vertical="center" wrapText="1"/>
    </xf>
    <xf numFmtId="0" fontId="1" fillId="0" borderId="3" xfId="0" applyFont="1" applyFill="1" applyBorder="1" applyAlignment="1">
      <alignment horizontal="center" vertical="top" wrapText="1"/>
    </xf>
    <xf numFmtId="0" fontId="0" fillId="0" borderId="3" xfId="0" applyFill="1" applyBorder="1" applyAlignment="1">
      <alignment horizontal="center" vertical="top" wrapText="1"/>
    </xf>
    <xf numFmtId="49" fontId="11" fillId="0" borderId="13" xfId="0" applyNumberFormat="1"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28" xfId="0" applyFont="1" applyBorder="1" applyAlignment="1">
      <alignment horizontal="center" vertical="center" wrapText="1"/>
    </xf>
    <xf numFmtId="49" fontId="10" fillId="0" borderId="13"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24" fillId="0" borderId="13"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29" fillId="0" borderId="30" xfId="0" applyFont="1" applyBorder="1" applyAlignment="1">
      <alignment horizontal="center" vertical="center" wrapText="1"/>
    </xf>
    <xf numFmtId="49" fontId="3" fillId="0" borderId="26" xfId="0" applyNumberFormat="1" applyFont="1" applyFill="1" applyBorder="1" applyAlignment="1">
      <alignment horizontal="center" vertical="center" wrapText="1"/>
    </xf>
    <xf numFmtId="0" fontId="1" fillId="0" borderId="13" xfId="0" applyFont="1" applyFill="1" applyBorder="1" applyAlignment="1">
      <alignment vertical="center" wrapText="1"/>
    </xf>
    <xf numFmtId="49" fontId="3" fillId="0" borderId="11" xfId="0" applyNumberFormat="1" applyFont="1" applyFill="1" applyBorder="1" applyAlignment="1">
      <alignment horizontal="center" vertical="center" wrapText="1"/>
    </xf>
    <xf numFmtId="49" fontId="39" fillId="8" borderId="3" xfId="0" applyNumberFormat="1" applyFont="1" applyFill="1" applyBorder="1" applyAlignment="1">
      <alignment horizontal="center" vertical="center" wrapText="1"/>
    </xf>
    <xf numFmtId="0" fontId="1" fillId="0" borderId="3" xfId="0" applyFont="1" applyFill="1" applyBorder="1" applyAlignment="1">
      <alignment horizontal="center" vertical="top"/>
    </xf>
    <xf numFmtId="0" fontId="27" fillId="0" borderId="13" xfId="0" applyFont="1" applyBorder="1" applyAlignment="1">
      <alignment vertical="top" wrapText="1"/>
    </xf>
    <xf numFmtId="0" fontId="0" fillId="0" borderId="6" xfId="0" applyBorder="1" applyAlignment="1">
      <alignment wrapText="1"/>
    </xf>
    <xf numFmtId="0" fontId="0" fillId="0" borderId="28" xfId="0" applyBorder="1" applyAlignment="1">
      <alignment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6" xfId="0" applyFill="1" applyBorder="1" applyAlignment="1">
      <alignment vertical="center" wrapText="1"/>
    </xf>
    <xf numFmtId="0" fontId="0" fillId="0" borderId="28" xfId="0" applyFill="1" applyBorder="1" applyAlignment="1">
      <alignment vertical="center" wrapText="1"/>
    </xf>
    <xf numFmtId="2" fontId="10" fillId="0" borderId="13" xfId="0" applyNumberFormat="1" applyFont="1" applyFill="1" applyBorder="1" applyAlignment="1">
      <alignment horizontal="center" vertical="center" wrapText="1"/>
    </xf>
    <xf numFmtId="2" fontId="10" fillId="0" borderId="28"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0" fillId="0" borderId="6" xfId="0" applyBorder="1" applyAlignment="1">
      <alignment horizontal="left" vertical="center" wrapText="1"/>
    </xf>
    <xf numFmtId="0" fontId="0" fillId="0" borderId="28" xfId="0" applyBorder="1" applyAlignment="1">
      <alignment horizontal="left" vertical="center" wrapText="1"/>
    </xf>
    <xf numFmtId="49" fontId="25" fillId="0" borderId="13" xfId="0" applyNumberFormat="1" applyFont="1" applyFill="1" applyBorder="1" applyAlignment="1">
      <alignment horizontal="center" vertical="center" wrapText="1"/>
    </xf>
    <xf numFmtId="49" fontId="25" fillId="0" borderId="6" xfId="0" applyNumberFormat="1" applyFont="1" applyFill="1" applyBorder="1" applyAlignment="1">
      <alignment horizontal="center" vertical="center" wrapText="1"/>
    </xf>
    <xf numFmtId="49" fontId="25" fillId="0" borderId="28"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8" xfId="0" applyFont="1" applyBorder="1" applyAlignment="1">
      <alignment horizontal="center" vertical="center" wrapText="1"/>
    </xf>
    <xf numFmtId="49" fontId="24" fillId="0" borderId="43" xfId="0" applyNumberFormat="1" applyFont="1" applyFill="1" applyBorder="1" applyAlignment="1">
      <alignment horizontal="center" vertical="center" wrapText="1"/>
    </xf>
    <xf numFmtId="0" fontId="29" fillId="0" borderId="50" xfId="0" applyFont="1" applyBorder="1" applyAlignment="1">
      <alignment horizontal="center"/>
    </xf>
    <xf numFmtId="0" fontId="29" fillId="0" borderId="36" xfId="0" applyFont="1" applyBorder="1" applyAlignment="1">
      <alignment horizontal="center"/>
    </xf>
    <xf numFmtId="0" fontId="1" fillId="8" borderId="13"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28" xfId="0" applyFont="1" applyFill="1" applyBorder="1" applyAlignment="1">
      <alignment horizontal="center" vertical="center"/>
    </xf>
    <xf numFmtId="0" fontId="1" fillId="8" borderId="13" xfId="0" applyFont="1" applyFill="1" applyBorder="1" applyAlignment="1">
      <alignment horizontal="center" vertical="top" wrapText="1"/>
    </xf>
    <xf numFmtId="0" fontId="1" fillId="8" borderId="6" xfId="0" applyFont="1" applyFill="1" applyBorder="1" applyAlignment="1">
      <alignment horizontal="center" vertical="top" wrapText="1"/>
    </xf>
    <xf numFmtId="0" fontId="1" fillId="8" borderId="28" xfId="0" applyFont="1" applyFill="1" applyBorder="1" applyAlignment="1">
      <alignment horizontal="center" vertical="top" wrapText="1"/>
    </xf>
    <xf numFmtId="0" fontId="1" fillId="8" borderId="43" xfId="0" applyFont="1" applyFill="1" applyBorder="1" applyAlignment="1">
      <alignment horizontal="center" vertical="top" wrapText="1"/>
    </xf>
    <xf numFmtId="0" fontId="1" fillId="8" borderId="50" xfId="0" applyFont="1" applyFill="1" applyBorder="1" applyAlignment="1">
      <alignment horizontal="center" vertical="top" wrapText="1"/>
    </xf>
    <xf numFmtId="0" fontId="1" fillId="8" borderId="36" xfId="0" applyFont="1" applyFill="1" applyBorder="1" applyAlignment="1">
      <alignment horizontal="center" vertical="top" wrapText="1"/>
    </xf>
    <xf numFmtId="0" fontId="1" fillId="8" borderId="13" xfId="0" applyFont="1" applyFill="1" applyBorder="1" applyAlignment="1">
      <alignment vertical="top" wrapText="1"/>
    </xf>
    <xf numFmtId="0" fontId="1" fillId="8" borderId="28" xfId="0" applyFont="1" applyFill="1" applyBorder="1" applyAlignment="1">
      <alignment vertical="top" wrapText="1"/>
    </xf>
    <xf numFmtId="0" fontId="17"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38" fillId="8" borderId="37" xfId="0" applyFont="1" applyFill="1" applyBorder="1" applyAlignment="1">
      <alignment horizontal="center" vertical="center"/>
    </xf>
    <xf numFmtId="0" fontId="38" fillId="8" borderId="25" xfId="0" applyFont="1" applyFill="1" applyBorder="1" applyAlignment="1">
      <alignment horizontal="center" vertical="center"/>
    </xf>
    <xf numFmtId="0" fontId="38" fillId="8" borderId="42" xfId="0" applyFont="1" applyFill="1" applyBorder="1" applyAlignment="1">
      <alignment horizontal="center" vertical="center"/>
    </xf>
    <xf numFmtId="0" fontId="1" fillId="0" borderId="17" xfId="0" applyFont="1" applyFill="1" applyBorder="1" applyAlignment="1">
      <alignment horizontal="center" vertical="top" wrapText="1"/>
    </xf>
    <xf numFmtId="49" fontId="16" fillId="0" borderId="3" xfId="0" applyNumberFormat="1" applyFont="1" applyFill="1" applyBorder="1" applyAlignment="1">
      <alignment horizontal="center" vertical="center" wrapText="1"/>
    </xf>
    <xf numFmtId="0" fontId="38" fillId="8" borderId="3" xfId="0" applyFont="1" applyFill="1" applyBorder="1" applyAlignment="1">
      <alignment horizontal="center" wrapText="1"/>
    </xf>
    <xf numFmtId="0" fontId="38" fillId="8" borderId="3" xfId="0" applyFont="1" applyFill="1" applyBorder="1" applyAlignment="1">
      <alignment horizontal="center"/>
    </xf>
    <xf numFmtId="0" fontId="17" fillId="0" borderId="43"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10" fillId="0" borderId="32" xfId="0" applyNumberFormat="1" applyFont="1" applyFill="1" applyBorder="1" applyAlignment="1">
      <alignment horizontal="center" vertical="center"/>
    </xf>
    <xf numFmtId="0" fontId="17" fillId="0" borderId="3" xfId="0" applyFont="1" applyFill="1" applyBorder="1" applyAlignment="1">
      <alignment horizontal="center"/>
    </xf>
    <xf numFmtId="0" fontId="51" fillId="0" borderId="3" xfId="0" applyFont="1" applyFill="1" applyBorder="1" applyAlignment="1">
      <alignment horizontal="center"/>
    </xf>
    <xf numFmtId="0" fontId="10" fillId="0" borderId="23" xfId="0" applyFont="1" applyFill="1" applyBorder="1" applyAlignment="1">
      <alignment horizontal="center" vertical="center" wrapText="1"/>
    </xf>
    <xf numFmtId="0" fontId="38" fillId="8"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50" xfId="0" applyFont="1" applyFill="1" applyBorder="1" applyAlignment="1">
      <alignment horizontal="center" vertical="center" wrapText="1"/>
    </xf>
    <xf numFmtId="0" fontId="17" fillId="8" borderId="46" xfId="0" applyFont="1" applyFill="1" applyBorder="1" applyAlignment="1">
      <alignment horizontal="center"/>
    </xf>
    <xf numFmtId="0" fontId="51" fillId="8" borderId="46" xfId="0" applyFont="1" applyFill="1" applyBorder="1" applyAlignment="1">
      <alignment horizontal="center"/>
    </xf>
    <xf numFmtId="0" fontId="38" fillId="8" borderId="45" xfId="0" applyFont="1" applyFill="1" applyBorder="1" applyAlignment="1">
      <alignment horizontal="center" vertical="center" wrapText="1"/>
    </xf>
    <xf numFmtId="0" fontId="38" fillId="8" borderId="39" xfId="0" applyFont="1" applyFill="1" applyBorder="1" applyAlignment="1">
      <alignment horizontal="center" vertical="center" wrapText="1"/>
    </xf>
    <xf numFmtId="49" fontId="19" fillId="5" borderId="13" xfId="0" applyNumberFormat="1" applyFont="1" applyFill="1" applyBorder="1" applyAlignment="1">
      <alignment horizontal="center" vertical="center" wrapText="1"/>
    </xf>
    <xf numFmtId="0" fontId="45" fillId="8" borderId="37" xfId="0" applyFont="1" applyFill="1" applyBorder="1" applyAlignment="1">
      <alignment horizontal="center" vertical="center"/>
    </xf>
    <xf numFmtId="0" fontId="45" fillId="8" borderId="25" xfId="0" applyFont="1" applyFill="1" applyBorder="1" applyAlignment="1">
      <alignment horizontal="center" vertical="center"/>
    </xf>
    <xf numFmtId="0" fontId="45" fillId="8" borderId="42" xfId="0" applyFont="1" applyFill="1" applyBorder="1" applyAlignment="1">
      <alignment horizontal="center" vertical="center"/>
    </xf>
    <xf numFmtId="0" fontId="2" fillId="0" borderId="3" xfId="0" applyFont="1" applyFill="1" applyBorder="1" applyAlignment="1">
      <alignment horizontal="center" vertical="center" wrapText="1"/>
    </xf>
    <xf numFmtId="0" fontId="1" fillId="0" borderId="43" xfId="0" applyFont="1" applyFill="1" applyBorder="1" applyAlignment="1">
      <alignment horizontal="center" vertical="top" wrapText="1"/>
    </xf>
    <xf numFmtId="0" fontId="1" fillId="0" borderId="50" xfId="0" applyFont="1" applyFill="1" applyBorder="1" applyAlignment="1">
      <alignment horizontal="center" vertical="top" wrapText="1"/>
    </xf>
    <xf numFmtId="0" fontId="1" fillId="0" borderId="36" xfId="0" applyFont="1" applyFill="1" applyBorder="1" applyAlignment="1">
      <alignment horizontal="center" vertical="top" wrapText="1"/>
    </xf>
    <xf numFmtId="0" fontId="1" fillId="0" borderId="13" xfId="0" applyFont="1" applyFill="1" applyBorder="1" applyAlignment="1">
      <alignment horizontal="center" vertical="top" wrapText="1"/>
    </xf>
    <xf numFmtId="0" fontId="39" fillId="0" borderId="43" xfId="0" applyFont="1" applyFill="1" applyBorder="1" applyAlignment="1">
      <alignment horizontal="center"/>
    </xf>
    <xf numFmtId="0" fontId="39" fillId="0" borderId="50" xfId="0" applyFont="1" applyFill="1" applyBorder="1" applyAlignment="1">
      <alignment horizontal="center"/>
    </xf>
    <xf numFmtId="0" fontId="39" fillId="0" borderId="36" xfId="0" applyFont="1" applyFill="1" applyBorder="1" applyAlignment="1">
      <alignment horizontal="center"/>
    </xf>
    <xf numFmtId="0" fontId="1" fillId="0" borderId="1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8" xfId="0" applyFont="1" applyFill="1" applyBorder="1" applyAlignment="1">
      <alignment horizontal="center" vertical="center"/>
    </xf>
    <xf numFmtId="49" fontId="10" fillId="0" borderId="73" xfId="0" applyNumberFormat="1"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56" xfId="0" applyFill="1" applyBorder="1" applyAlignment="1">
      <alignment horizontal="center" vertical="center" wrapText="1"/>
    </xf>
    <xf numFmtId="0" fontId="10" fillId="0" borderId="13" xfId="0" applyFont="1" applyFill="1" applyBorder="1" applyAlignment="1">
      <alignment vertical="top" wrapText="1"/>
    </xf>
    <xf numFmtId="0" fontId="0" fillId="0" borderId="6" xfId="0" applyFont="1" applyBorder="1" applyAlignment="1">
      <alignment vertical="top" wrapText="1"/>
    </xf>
    <xf numFmtId="0" fontId="0" fillId="0" borderId="28" xfId="0" applyFont="1" applyBorder="1" applyAlignment="1">
      <alignment vertical="top" wrapText="1"/>
    </xf>
    <xf numFmtId="0" fontId="1" fillId="0" borderId="23" xfId="0" applyFont="1" applyFill="1" applyBorder="1" applyAlignment="1">
      <alignment vertical="center" wrapText="1"/>
    </xf>
    <xf numFmtId="0" fontId="0" fillId="0" borderId="26" xfId="0" applyFont="1" applyBorder="1" applyAlignment="1">
      <alignment vertical="center" wrapText="1"/>
    </xf>
    <xf numFmtId="0" fontId="0" fillId="0" borderId="30" xfId="0" applyFont="1" applyBorder="1" applyAlignment="1">
      <alignment vertical="center" wrapText="1"/>
    </xf>
    <xf numFmtId="49" fontId="10" fillId="0" borderId="45" xfId="0" applyNumberFormat="1" applyFont="1" applyFill="1" applyBorder="1" applyAlignment="1">
      <alignment horizontal="center" vertical="center" wrapText="1"/>
    </xf>
    <xf numFmtId="49" fontId="10" fillId="0" borderId="56" xfId="0" applyNumberFormat="1" applyFont="1" applyFill="1" applyBorder="1" applyAlignment="1">
      <alignment horizontal="center" vertical="center" wrapText="1"/>
    </xf>
    <xf numFmtId="49" fontId="10" fillId="0" borderId="58"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57" xfId="0" applyFill="1" applyBorder="1" applyAlignment="1">
      <alignment horizontal="center" vertical="center" wrapText="1"/>
    </xf>
    <xf numFmtId="4" fontId="10" fillId="8" borderId="73" xfId="0" applyNumberFormat="1" applyFont="1" applyFill="1" applyBorder="1" applyAlignment="1">
      <alignment horizontal="right" vertical="center"/>
    </xf>
    <xf numFmtId="0" fontId="0" fillId="8" borderId="45" xfId="0" applyFill="1" applyBorder="1" applyAlignment="1">
      <alignment horizontal="right" vertical="center"/>
    </xf>
    <xf numFmtId="0" fontId="0" fillId="8" borderId="56" xfId="0" applyFill="1" applyBorder="1" applyAlignment="1">
      <alignment horizontal="right" vertical="center"/>
    </xf>
    <xf numFmtId="0" fontId="1" fillId="0" borderId="43" xfId="0" applyFont="1" applyFill="1" applyBorder="1" applyAlignment="1">
      <alignment horizontal="right"/>
    </xf>
    <xf numFmtId="0" fontId="0" fillId="0" borderId="50" xfId="0" applyBorder="1" applyAlignment="1">
      <alignment horizontal="right"/>
    </xf>
    <xf numFmtId="0" fontId="0" fillId="0" borderId="36" xfId="0" applyBorder="1" applyAlignment="1">
      <alignment horizontal="right"/>
    </xf>
    <xf numFmtId="0" fontId="38" fillId="8" borderId="44" xfId="0"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28" xfId="0" applyNumberFormat="1" applyFont="1" applyFill="1" applyBorder="1" applyAlignment="1">
      <alignment horizontal="center" vertical="center" wrapText="1"/>
    </xf>
    <xf numFmtId="0" fontId="1" fillId="2" borderId="3" xfId="0" applyFont="1" applyFill="1" applyBorder="1" applyAlignment="1">
      <alignment horizontal="left" vertical="top" wrapText="1"/>
    </xf>
    <xf numFmtId="0" fontId="0" fillId="0" borderId="3" xfId="0" applyBorder="1" applyAlignment="1">
      <alignment horizontal="left" vertical="top" wrapText="1"/>
    </xf>
    <xf numFmtId="0" fontId="1" fillId="5" borderId="13" xfId="0" applyFont="1" applyFill="1" applyBorder="1" applyAlignment="1">
      <alignment horizontal="left" vertical="top" wrapText="1"/>
    </xf>
    <xf numFmtId="0" fontId="1" fillId="5" borderId="28" xfId="0" applyFont="1" applyFill="1" applyBorder="1" applyAlignment="1">
      <alignment horizontal="left" vertical="top"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5" borderId="6" xfId="0" applyFont="1" applyFill="1" applyBorder="1" applyAlignment="1">
      <alignment horizontal="left" vertical="top" wrapText="1"/>
    </xf>
    <xf numFmtId="49" fontId="10" fillId="8" borderId="44" xfId="0" applyNumberFormat="1" applyFont="1" applyFill="1" applyBorder="1" applyAlignment="1">
      <alignment horizontal="center" vertical="center" wrapText="1"/>
    </xf>
    <xf numFmtId="49" fontId="10" fillId="8" borderId="45" xfId="0" applyNumberFormat="1" applyFont="1" applyFill="1" applyBorder="1" applyAlignment="1">
      <alignment horizontal="center" vertical="center" wrapText="1"/>
    </xf>
    <xf numFmtId="49" fontId="10" fillId="8" borderId="39" xfId="0" applyNumberFormat="1" applyFont="1" applyFill="1" applyBorder="1" applyAlignment="1">
      <alignment horizontal="center" vertical="center" wrapText="1"/>
    </xf>
    <xf numFmtId="0" fontId="1" fillId="8" borderId="54" xfId="0" applyFont="1" applyFill="1" applyBorder="1" applyAlignment="1">
      <alignment horizontal="center" vertical="top" wrapText="1"/>
    </xf>
    <xf numFmtId="0" fontId="1" fillId="8" borderId="55" xfId="0" applyFont="1" applyFill="1" applyBorder="1" applyAlignment="1">
      <alignment horizontal="center" vertical="top" wrapText="1"/>
    </xf>
    <xf numFmtId="0" fontId="1" fillId="8" borderId="38" xfId="0" applyFont="1" applyFill="1" applyBorder="1" applyAlignment="1">
      <alignment horizontal="center" vertical="top" wrapText="1"/>
    </xf>
    <xf numFmtId="4" fontId="10" fillId="0" borderId="73" xfId="0" applyNumberFormat="1" applyFont="1" applyFill="1" applyBorder="1" applyAlignment="1">
      <alignment horizontal="right" vertical="center" wrapText="1"/>
    </xf>
    <xf numFmtId="0" fontId="0" fillId="0" borderId="45" xfId="0" applyFill="1" applyBorder="1" applyAlignment="1">
      <alignment horizontal="right" vertical="center" wrapText="1"/>
    </xf>
    <xf numFmtId="0" fontId="0" fillId="0" borderId="56" xfId="0" applyFill="1" applyBorder="1" applyAlignment="1">
      <alignment horizontal="right" vertical="center" wrapText="1"/>
    </xf>
    <xf numFmtId="0" fontId="1" fillId="2" borderId="6" xfId="0" applyFont="1" applyFill="1" applyBorder="1" applyAlignment="1">
      <alignment horizontal="center" vertical="center" wrapText="1"/>
    </xf>
    <xf numFmtId="49" fontId="10" fillId="0" borderId="73" xfId="0" applyNumberFormat="1" applyFont="1" applyFill="1" applyBorder="1" applyAlignment="1">
      <alignment horizontal="center" vertical="center"/>
    </xf>
    <xf numFmtId="0" fontId="0" fillId="0" borderId="45" xfId="0" applyFill="1" applyBorder="1" applyAlignment="1">
      <alignment horizontal="center" vertical="center"/>
    </xf>
    <xf numFmtId="0" fontId="0" fillId="0" borderId="56" xfId="0" applyFill="1" applyBorder="1" applyAlignment="1">
      <alignment horizontal="center" vertical="center"/>
    </xf>
    <xf numFmtId="49" fontId="1" fillId="0" borderId="23" xfId="0" applyNumberFormat="1" applyFont="1" applyBorder="1" applyAlignment="1">
      <alignment horizontal="left" wrapText="1"/>
    </xf>
    <xf numFmtId="0" fontId="0" fillId="0" borderId="30" xfId="0" applyBorder="1" applyAlignment="1">
      <alignment horizontal="left" wrapText="1"/>
    </xf>
    <xf numFmtId="0" fontId="1" fillId="0" borderId="13" xfId="0" applyFont="1" applyBorder="1" applyAlignment="1">
      <alignment horizontal="left" vertical="top" wrapText="1"/>
    </xf>
    <xf numFmtId="0" fontId="0" fillId="0" borderId="6" xfId="0" applyBorder="1" applyAlignment="1">
      <alignment horizontal="left" vertical="top" wrapText="1"/>
    </xf>
    <xf numFmtId="0" fontId="0" fillId="0" borderId="28" xfId="0" applyBorder="1" applyAlignment="1">
      <alignment horizontal="left" vertical="top" wrapText="1"/>
    </xf>
    <xf numFmtId="0" fontId="1" fillId="2" borderId="13" xfId="0" applyFont="1" applyFill="1" applyBorder="1" applyAlignment="1">
      <alignment horizontal="left" vertical="top" wrapText="1"/>
    </xf>
    <xf numFmtId="49" fontId="1" fillId="0" borderId="26" xfId="0" applyNumberFormat="1" applyFont="1" applyBorder="1" applyAlignment="1">
      <alignment horizontal="lef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1" fillId="0" borderId="6" xfId="0" applyFont="1" applyBorder="1" applyAlignment="1">
      <alignment horizontal="left" vertical="top" wrapText="1"/>
    </xf>
    <xf numFmtId="49" fontId="25" fillId="0" borderId="23" xfId="0" applyNumberFormat="1" applyFont="1" applyBorder="1" applyAlignment="1">
      <alignment wrapText="1"/>
    </xf>
    <xf numFmtId="0" fontId="0" fillId="0" borderId="14" xfId="0" applyBorder="1" applyAlignment="1">
      <alignment wrapText="1"/>
    </xf>
    <xf numFmtId="0" fontId="25" fillId="0" borderId="13" xfId="0" applyFont="1" applyBorder="1" applyAlignment="1">
      <alignment horizontal="left" vertical="top" wrapText="1"/>
    </xf>
    <xf numFmtId="0" fontId="0" fillId="0" borderId="15" xfId="0" applyBorder="1" applyAlignment="1">
      <alignment horizontal="left" vertical="top" wrapText="1"/>
    </xf>
    <xf numFmtId="49" fontId="10" fillId="0" borderId="21" xfId="0" applyNumberFormat="1" applyFont="1" applyFill="1" applyBorder="1" applyAlignment="1">
      <alignment horizontal="left" vertical="center" wrapText="1"/>
    </xf>
    <xf numFmtId="0" fontId="0" fillId="0" borderId="26" xfId="0" applyFill="1" applyBorder="1" applyAlignment="1">
      <alignment horizontal="left" vertical="center" wrapText="1"/>
    </xf>
    <xf numFmtId="0" fontId="0" fillId="0" borderId="14" xfId="0" applyFill="1" applyBorder="1" applyAlignment="1">
      <alignment horizontal="left" vertical="center" wrapText="1"/>
    </xf>
    <xf numFmtId="0" fontId="0" fillId="0" borderId="6" xfId="0" applyFill="1" applyBorder="1" applyAlignment="1">
      <alignment horizontal="left" vertical="center" wrapText="1"/>
    </xf>
    <xf numFmtId="0" fontId="0" fillId="0" borderId="15" xfId="0" applyFill="1" applyBorder="1" applyAlignment="1">
      <alignment horizontal="left" vertical="center" wrapText="1"/>
    </xf>
    <xf numFmtId="49" fontId="1" fillId="0" borderId="23" xfId="0" applyNumberFormat="1" applyFont="1" applyBorder="1" applyAlignment="1">
      <alignment vertical="center" wrapText="1"/>
    </xf>
    <xf numFmtId="0" fontId="0" fillId="0" borderId="30" xfId="0" applyBorder="1" applyAlignment="1">
      <alignment vertical="center" wrapText="1"/>
    </xf>
    <xf numFmtId="0" fontId="1" fillId="0" borderId="13" xfId="0" applyFont="1" applyBorder="1" applyAlignment="1">
      <alignment horizontal="left" vertical="center" wrapText="1"/>
    </xf>
    <xf numFmtId="49" fontId="1" fillId="2" borderId="21" xfId="0" applyNumberFormat="1" applyFont="1" applyFill="1" applyBorder="1"/>
    <xf numFmtId="0" fontId="0" fillId="0" borderId="26" xfId="0" applyBorder="1"/>
    <xf numFmtId="0" fontId="0" fillId="0" borderId="14" xfId="0" applyBorder="1"/>
    <xf numFmtId="0" fontId="1" fillId="2" borderId="17" xfId="0" applyFont="1" applyFill="1" applyBorder="1" applyAlignment="1">
      <alignment vertical="top" wrapText="1"/>
    </xf>
    <xf numFmtId="0" fontId="0" fillId="0" borderId="6" xfId="0" applyBorder="1" applyAlignment="1">
      <alignment vertical="top" wrapText="1"/>
    </xf>
    <xf numFmtId="0" fontId="0" fillId="0" borderId="15" xfId="0" applyBorder="1" applyAlignment="1">
      <alignment vertical="top" wrapText="1"/>
    </xf>
    <xf numFmtId="49" fontId="10" fillId="0" borderId="73" xfId="0" applyNumberFormat="1" applyFont="1" applyFill="1" applyBorder="1" applyAlignment="1">
      <alignment horizontal="right" vertical="center"/>
    </xf>
    <xf numFmtId="0" fontId="0" fillId="0" borderId="45" xfId="0" applyFill="1" applyBorder="1" applyAlignment="1">
      <alignment horizontal="right" vertical="center"/>
    </xf>
    <xf numFmtId="0" fontId="0" fillId="0" borderId="56" xfId="0" applyFill="1" applyBorder="1" applyAlignment="1">
      <alignment horizontal="right" vertical="center"/>
    </xf>
    <xf numFmtId="49" fontId="1" fillId="0" borderId="21" xfId="0" applyNumberFormat="1" applyFont="1" applyBorder="1" applyAlignment="1">
      <alignment vertical="center" wrapText="1"/>
    </xf>
    <xf numFmtId="0" fontId="0" fillId="0" borderId="26" xfId="0" applyBorder="1" applyAlignment="1">
      <alignment vertical="center" wrapText="1"/>
    </xf>
    <xf numFmtId="0" fontId="0" fillId="0" borderId="14" xfId="0" applyBorder="1" applyAlignment="1">
      <alignment vertical="center" wrapText="1"/>
    </xf>
    <xf numFmtId="0" fontId="1" fillId="2" borderId="17" xfId="0" applyFont="1" applyFill="1" applyBorder="1" applyAlignment="1">
      <alignment horizontal="left" vertical="top" wrapText="1"/>
    </xf>
    <xf numFmtId="49" fontId="10" fillId="0" borderId="21" xfId="0" applyNumberFormat="1" applyFont="1" applyFill="1" applyBorder="1" applyAlignment="1">
      <alignment horizontal="left" vertical="center"/>
    </xf>
    <xf numFmtId="0" fontId="29" fillId="0" borderId="26" xfId="0" applyFont="1" applyFill="1" applyBorder="1" applyAlignment="1">
      <alignment horizontal="left" vertical="center"/>
    </xf>
    <xf numFmtId="0" fontId="0" fillId="0" borderId="14" xfId="0" applyFill="1" applyBorder="1" applyAlignment="1">
      <alignment horizontal="left" vertical="center"/>
    </xf>
    <xf numFmtId="0" fontId="10" fillId="0" borderId="5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62" xfId="0" applyFill="1" applyBorder="1" applyAlignment="1">
      <alignment horizontal="left" vertical="center" wrapText="1"/>
    </xf>
    <xf numFmtId="49" fontId="1" fillId="0" borderId="26" xfId="0" applyNumberFormat="1" applyFont="1" applyBorder="1" applyAlignment="1">
      <alignment horizontal="left"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1" fillId="0" borderId="23" xfId="0" applyNumberFormat="1" applyFont="1" applyBorder="1" applyAlignment="1">
      <alignment wrapText="1"/>
    </xf>
    <xf numFmtId="49" fontId="1" fillId="0" borderId="26" xfId="0" applyNumberFormat="1" applyFont="1" applyBorder="1" applyAlignment="1">
      <alignment wrapText="1"/>
    </xf>
    <xf numFmtId="0" fontId="0" fillId="0" borderId="26" xfId="0" applyBorder="1" applyAlignment="1">
      <alignment wrapText="1"/>
    </xf>
    <xf numFmtId="0" fontId="1" fillId="5" borderId="17" xfId="0" applyFont="1" applyFill="1" applyBorder="1" applyAlignment="1">
      <alignment horizontal="left" vertical="center" wrapText="1"/>
    </xf>
    <xf numFmtId="0" fontId="1" fillId="5" borderId="6" xfId="0" applyFont="1" applyFill="1" applyBorder="1" applyAlignment="1">
      <alignment horizontal="left" vertical="center" wrapText="1"/>
    </xf>
    <xf numFmtId="0" fontId="0" fillId="0" borderId="15" xfId="0" applyBorder="1" applyAlignment="1">
      <alignment horizontal="left" vertical="center" wrapText="1"/>
    </xf>
    <xf numFmtId="49" fontId="25" fillId="0" borderId="21" xfId="0" applyNumberFormat="1" applyFont="1" applyBorder="1" applyAlignment="1">
      <alignment wrapText="1"/>
    </xf>
    <xf numFmtId="49" fontId="0" fillId="0" borderId="14" xfId="0" applyNumberFormat="1" applyBorder="1" applyAlignment="1">
      <alignment wrapText="1"/>
    </xf>
    <xf numFmtId="0" fontId="25" fillId="0" borderId="17" xfId="0" applyFont="1" applyBorder="1" applyAlignment="1">
      <alignment horizontal="left" vertical="top" wrapText="1"/>
    </xf>
    <xf numFmtId="49" fontId="1" fillId="0" borderId="11" xfId="0" applyNumberFormat="1" applyFont="1" applyBorder="1"/>
    <xf numFmtId="0" fontId="0" fillId="0" borderId="11" xfId="0" applyBorder="1"/>
    <xf numFmtId="0" fontId="0" fillId="0" borderId="3" xfId="0" applyBorder="1"/>
    <xf numFmtId="0" fontId="1" fillId="2" borderId="3" xfId="0" applyFont="1" applyFill="1" applyBorder="1" applyAlignment="1">
      <alignment horizontal="left" vertical="center" wrapText="1"/>
    </xf>
    <xf numFmtId="0" fontId="0" fillId="0" borderId="3" xfId="0" applyBorder="1" applyAlignment="1">
      <alignment vertical="center"/>
    </xf>
    <xf numFmtId="0" fontId="0" fillId="0" borderId="30" xfId="0" applyBorder="1" applyAlignment="1">
      <alignment wrapText="1"/>
    </xf>
    <xf numFmtId="0" fontId="0" fillId="0" borderId="3" xfId="0" applyBorder="1" applyAlignment="1">
      <alignment horizontal="left" vertical="center" wrapText="1"/>
    </xf>
    <xf numFmtId="49" fontId="1" fillId="0" borderId="23" xfId="0" applyNumberFormat="1" applyFont="1" applyBorder="1" applyAlignment="1">
      <alignment horizontal="left" vertical="center" wrapText="1"/>
    </xf>
    <xf numFmtId="49" fontId="10" fillId="0" borderId="52" xfId="0" applyNumberFormat="1" applyFont="1" applyFill="1" applyBorder="1" applyAlignment="1">
      <alignment horizontal="center" vertical="center"/>
    </xf>
    <xf numFmtId="0" fontId="0" fillId="0" borderId="49" xfId="0" applyFill="1" applyBorder="1" applyAlignment="1">
      <alignment horizontal="center" vertical="center"/>
    </xf>
    <xf numFmtId="0" fontId="0" fillId="0" borderId="53" xfId="0" applyFill="1" applyBorder="1" applyAlignment="1">
      <alignment horizontal="center" vertical="center"/>
    </xf>
    <xf numFmtId="49" fontId="1" fillId="0" borderId="21" xfId="0" applyNumberFormat="1" applyFont="1" applyBorder="1" applyAlignment="1">
      <alignment wrapText="1"/>
    </xf>
    <xf numFmtId="0" fontId="1" fillId="5" borderId="17" xfId="0" applyFont="1" applyFill="1" applyBorder="1" applyAlignment="1">
      <alignment horizontal="left" vertical="top" wrapText="1"/>
    </xf>
    <xf numFmtId="49" fontId="1" fillId="0" borderId="21" xfId="0" applyNumberFormat="1" applyFont="1" applyBorder="1"/>
    <xf numFmtId="0" fontId="0" fillId="0" borderId="30" xfId="0" applyBorder="1"/>
    <xf numFmtId="0" fontId="1" fillId="0" borderId="17" xfId="0" applyFont="1" applyBorder="1" applyAlignment="1">
      <alignment horizontal="left" vertical="top" wrapText="1"/>
    </xf>
    <xf numFmtId="49" fontId="10" fillId="0" borderId="52" xfId="0" applyNumberFormat="1" applyFont="1" applyFill="1" applyBorder="1" applyAlignment="1">
      <alignment horizontal="center" vertical="center" wrapText="1"/>
    </xf>
    <xf numFmtId="0" fontId="0" fillId="0" borderId="49" xfId="0" applyFill="1" applyBorder="1" applyAlignment="1">
      <alignment horizontal="center" vertical="center" wrapText="1"/>
    </xf>
    <xf numFmtId="0" fontId="0" fillId="0" borderId="53" xfId="0" applyFill="1" applyBorder="1" applyAlignment="1">
      <alignment horizontal="center" vertical="center" wrapText="1"/>
    </xf>
    <xf numFmtId="49" fontId="1" fillId="0" borderId="26" xfId="0" applyNumberFormat="1" applyFont="1" applyBorder="1" applyAlignment="1">
      <alignment vertical="center" wrapText="1"/>
    </xf>
    <xf numFmtId="0" fontId="1" fillId="5" borderId="17" xfId="0" applyFont="1" applyFill="1" applyBorder="1" applyAlignment="1">
      <alignment vertical="center" wrapText="1"/>
    </xf>
    <xf numFmtId="0" fontId="0" fillId="5" borderId="6" xfId="0" applyFill="1" applyBorder="1" applyAlignment="1">
      <alignment vertical="center" wrapText="1"/>
    </xf>
    <xf numFmtId="0" fontId="1" fillId="5" borderId="13" xfId="0" applyFont="1" applyFill="1" applyBorder="1" applyAlignment="1">
      <alignment vertical="center" wrapText="1"/>
    </xf>
    <xf numFmtId="0" fontId="0" fillId="5" borderId="15" xfId="0" applyFill="1" applyBorder="1" applyAlignment="1">
      <alignment vertical="center" wrapText="1"/>
    </xf>
    <xf numFmtId="0" fontId="25" fillId="8" borderId="21" xfId="0" applyFont="1" applyFill="1" applyBorder="1" applyAlignment="1">
      <alignment vertical="center" wrapText="1"/>
    </xf>
    <xf numFmtId="0" fontId="0" fillId="8" borderId="26" xfId="0" applyFill="1" applyBorder="1" applyAlignment="1">
      <alignment vertical="center" wrapText="1"/>
    </xf>
    <xf numFmtId="0" fontId="0" fillId="8" borderId="14" xfId="0" applyFill="1" applyBorder="1" applyAlignment="1">
      <alignment vertical="center" wrapText="1"/>
    </xf>
    <xf numFmtId="0" fontId="24" fillId="8" borderId="17" xfId="0" applyFont="1" applyFill="1" applyBorder="1" applyAlignment="1">
      <alignment horizontal="left" vertical="top" wrapText="1"/>
    </xf>
    <xf numFmtId="0" fontId="0" fillId="8" borderId="6" xfId="0" applyFill="1" applyBorder="1" applyAlignment="1">
      <alignment horizontal="left" vertical="top" wrapText="1"/>
    </xf>
    <xf numFmtId="0" fontId="0" fillId="8" borderId="15" xfId="0" applyFill="1" applyBorder="1" applyAlignment="1">
      <alignment horizontal="left" vertical="top" wrapText="1"/>
    </xf>
    <xf numFmtId="0" fontId="25" fillId="8" borderId="21" xfId="0" applyFont="1" applyFill="1" applyBorder="1" applyAlignment="1">
      <alignment horizontal="left" vertical="center" wrapText="1"/>
    </xf>
    <xf numFmtId="0" fontId="0" fillId="8" borderId="26" xfId="0" applyFill="1" applyBorder="1" applyAlignment="1">
      <alignment horizontal="left" vertical="center" wrapText="1"/>
    </xf>
    <xf numFmtId="0" fontId="0" fillId="8" borderId="14" xfId="0" applyFill="1" applyBorder="1" applyAlignment="1">
      <alignment horizontal="left" vertical="center" wrapText="1"/>
    </xf>
    <xf numFmtId="0" fontId="10" fillId="0" borderId="52" xfId="0" applyFont="1" applyFill="1" applyBorder="1" applyAlignment="1">
      <alignment horizontal="left" vertical="top" wrapText="1"/>
    </xf>
    <xf numFmtId="0" fontId="0" fillId="0" borderId="49" xfId="0" applyFill="1" applyBorder="1" applyAlignment="1">
      <alignment wrapText="1"/>
    </xf>
    <xf numFmtId="0" fontId="0" fillId="0" borderId="53" xfId="0" applyFill="1" applyBorder="1" applyAlignment="1">
      <alignment wrapText="1"/>
    </xf>
    <xf numFmtId="4" fontId="11" fillId="0" borderId="52" xfId="0" applyNumberFormat="1" applyFont="1" applyFill="1" applyBorder="1" applyAlignment="1">
      <alignment horizontal="right" vertical="center"/>
    </xf>
    <xf numFmtId="0" fontId="0" fillId="0" borderId="49" xfId="0" applyFill="1" applyBorder="1" applyAlignment="1">
      <alignment horizontal="right" vertical="center"/>
    </xf>
    <xf numFmtId="0" fontId="0" fillId="0" borderId="53" xfId="0" applyFill="1" applyBorder="1" applyAlignment="1">
      <alignment horizontal="right" vertical="center"/>
    </xf>
    <xf numFmtId="2" fontId="10" fillId="0" borderId="52" xfId="0" applyNumberFormat="1" applyFont="1" applyFill="1" applyBorder="1" applyAlignment="1">
      <alignment horizontal="center" vertical="center" wrapText="1"/>
    </xf>
    <xf numFmtId="2" fontId="0" fillId="0" borderId="49" xfId="0" applyNumberFormat="1" applyFill="1" applyBorder="1" applyAlignment="1">
      <alignment horizontal="center" vertical="center" wrapText="1"/>
    </xf>
    <xf numFmtId="2" fontId="0" fillId="0" borderId="53" xfId="0" applyNumberFormat="1" applyFill="1" applyBorder="1" applyAlignment="1">
      <alignment horizontal="center" vertical="center" wrapText="1"/>
    </xf>
    <xf numFmtId="49" fontId="1" fillId="2" borderId="11" xfId="0" applyNumberFormat="1" applyFont="1" applyFill="1" applyBorder="1" applyAlignment="1">
      <alignment vertical="center" wrapText="1"/>
    </xf>
    <xf numFmtId="0" fontId="0" fillId="0" borderId="11" xfId="0" applyBorder="1" applyAlignment="1">
      <alignment vertical="center" wrapText="1"/>
    </xf>
    <xf numFmtId="2" fontId="10" fillId="0" borderId="58" xfId="0" applyNumberFormat="1" applyFont="1" applyFill="1" applyBorder="1" applyAlignment="1">
      <alignment horizontal="center" vertical="center" wrapText="1"/>
    </xf>
    <xf numFmtId="2" fontId="0" fillId="0" borderId="0" xfId="0" applyNumberFormat="1" applyFill="1" applyAlignment="1">
      <alignment horizontal="center" vertical="center" wrapText="1"/>
    </xf>
    <xf numFmtId="2" fontId="0" fillId="0" borderId="57" xfId="0" applyNumberForma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49"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1" fillId="8" borderId="17" xfId="0" applyFont="1" applyFill="1" applyBorder="1" applyAlignment="1">
      <alignment horizontal="center" vertical="center"/>
    </xf>
    <xf numFmtId="0" fontId="1" fillId="8" borderId="17" xfId="0" applyFont="1" applyFill="1" applyBorder="1" applyAlignment="1">
      <alignment horizontal="center" vertical="top" wrapText="1"/>
    </xf>
    <xf numFmtId="0" fontId="25" fillId="0" borderId="3" xfId="0" applyFont="1" applyFill="1" applyBorder="1" applyAlignment="1">
      <alignment vertical="center" wrapText="1"/>
    </xf>
    <xf numFmtId="0" fontId="0" fillId="0" borderId="3" xfId="0" applyBorder="1" applyAlignment="1"/>
    <xf numFmtId="0" fontId="4" fillId="5" borderId="13" xfId="0" applyFont="1" applyFill="1" applyBorder="1" applyAlignment="1">
      <alignment horizontal="center" vertical="center" wrapText="1"/>
    </xf>
    <xf numFmtId="0" fontId="4" fillId="5" borderId="28" xfId="0"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0" fontId="0" fillId="0" borderId="35" xfId="0" applyBorder="1" applyAlignment="1"/>
    <xf numFmtId="49" fontId="10" fillId="0" borderId="47"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49" fontId="1" fillId="0" borderId="23" xfId="0" applyNumberFormat="1" applyFont="1" applyFill="1" applyBorder="1" applyAlignment="1"/>
    <xf numFmtId="0" fontId="0" fillId="0" borderId="30" xfId="0" applyFont="1" applyBorder="1" applyAlignment="1"/>
    <xf numFmtId="0" fontId="10" fillId="0" borderId="13"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28" xfId="0" applyFont="1" applyBorder="1" applyAlignment="1">
      <alignment horizontal="left" vertical="top" wrapText="1"/>
    </xf>
    <xf numFmtId="49" fontId="10" fillId="0" borderId="23" xfId="0" applyNumberFormat="1" applyFont="1" applyFill="1" applyBorder="1" applyAlignment="1">
      <alignment vertical="center"/>
    </xf>
    <xf numFmtId="0" fontId="0" fillId="0" borderId="26" xfId="0" applyFont="1" applyBorder="1" applyAlignment="1">
      <alignment vertical="center"/>
    </xf>
    <xf numFmtId="0" fontId="0" fillId="0" borderId="30" xfId="0" applyFont="1" applyBorder="1" applyAlignment="1">
      <alignment vertical="center"/>
    </xf>
    <xf numFmtId="49" fontId="11" fillId="0" borderId="44" xfId="0" applyNumberFormat="1" applyFont="1" applyBorder="1" applyAlignment="1"/>
    <xf numFmtId="0" fontId="56" fillId="0" borderId="45" xfId="0" applyFont="1" applyBorder="1" applyAlignment="1"/>
    <xf numFmtId="0" fontId="56" fillId="0" borderId="56" xfId="0" applyFont="1" applyBorder="1" applyAlignment="1"/>
    <xf numFmtId="49" fontId="6" fillId="0" borderId="3" xfId="0" applyNumberFormat="1" applyFont="1" applyFill="1" applyBorder="1" applyAlignment="1">
      <alignment horizontal="left" vertical="center" wrapText="1"/>
    </xf>
    <xf numFmtId="0" fontId="24" fillId="0" borderId="13" xfId="0" applyFont="1" applyBorder="1" applyAlignment="1">
      <alignment horizontal="left" vertical="top" wrapText="1"/>
    </xf>
    <xf numFmtId="0" fontId="10" fillId="0" borderId="26"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 xfId="0" applyFont="1" applyFill="1" applyBorder="1" applyAlignment="1">
      <alignment horizontal="center" wrapText="1"/>
    </xf>
    <xf numFmtId="166" fontId="10" fillId="0" borderId="13" xfId="0" applyNumberFormat="1" applyFont="1" applyFill="1" applyBorder="1" applyAlignment="1">
      <alignment vertical="center"/>
    </xf>
    <xf numFmtId="166" fontId="10" fillId="0" borderId="6" xfId="0" applyNumberFormat="1" applyFont="1" applyFill="1" applyBorder="1" applyAlignment="1">
      <alignment vertical="center"/>
    </xf>
    <xf numFmtId="166" fontId="10" fillId="0" borderId="28" xfId="0" applyNumberFormat="1" applyFont="1" applyFill="1" applyBorder="1" applyAlignment="1">
      <alignment vertical="center"/>
    </xf>
    <xf numFmtId="49" fontId="25" fillId="0" borderId="3" xfId="0" applyNumberFormat="1" applyFont="1" applyFill="1" applyBorder="1" applyAlignment="1">
      <alignment horizontal="center" wrapText="1"/>
    </xf>
    <xf numFmtId="0" fontId="0" fillId="0" borderId="3" xfId="0" applyFill="1" applyBorder="1" applyAlignment="1">
      <alignment horizontal="center" wrapText="1"/>
    </xf>
    <xf numFmtId="0" fontId="6" fillId="0" borderId="13" xfId="0" applyFont="1" applyFill="1" applyBorder="1" applyAlignment="1">
      <alignment horizontal="left" vertical="top" wrapText="1"/>
    </xf>
    <xf numFmtId="0" fontId="29" fillId="0" borderId="6" xfId="0" applyFont="1" applyBorder="1" applyAlignment="1">
      <alignment horizontal="left" vertical="top" wrapText="1"/>
    </xf>
    <xf numFmtId="0" fontId="29" fillId="0" borderId="28" xfId="0" applyFont="1" applyBorder="1" applyAlignment="1">
      <alignment horizontal="left" vertical="top" wrapText="1"/>
    </xf>
    <xf numFmtId="49" fontId="6" fillId="0" borderId="13"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49" fontId="6" fillId="0" borderId="23" xfId="0" applyNumberFormat="1" applyFont="1" applyFill="1" applyBorder="1" applyAlignment="1">
      <alignment vertical="center" wrapText="1"/>
    </xf>
    <xf numFmtId="0" fontId="25" fillId="0" borderId="13" xfId="0" applyFont="1" applyBorder="1" applyAlignment="1">
      <alignment horizontal="left" vertical="center" wrapText="1"/>
    </xf>
    <xf numFmtId="0" fontId="0" fillId="0" borderId="28" xfId="0" applyBorder="1" applyAlignment="1">
      <alignment horizontal="center" vertical="center"/>
    </xf>
    <xf numFmtId="0" fontId="25" fillId="0" borderId="13" xfId="0" applyFont="1" applyBorder="1" applyAlignment="1">
      <alignment vertical="center" wrapText="1"/>
    </xf>
    <xf numFmtId="0" fontId="10" fillId="0" borderId="31" xfId="0" applyFont="1" applyFill="1" applyBorder="1" applyAlignment="1">
      <alignment horizontal="center"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23" xfId="0" applyFont="1" applyFill="1" applyBorder="1" applyAlignment="1">
      <alignment vertical="center" wrapText="1"/>
    </xf>
    <xf numFmtId="0" fontId="24" fillId="0" borderId="26" xfId="0" applyFont="1" applyFill="1" applyBorder="1" applyAlignment="1">
      <alignment vertical="center" wrapText="1"/>
    </xf>
    <xf numFmtId="49" fontId="1" fillId="0" borderId="47" xfId="0" applyNumberFormat="1" applyFont="1" applyFill="1" applyBorder="1" applyAlignment="1">
      <alignment vertical="top"/>
    </xf>
    <xf numFmtId="0" fontId="0" fillId="0" borderId="57" xfId="0" applyFont="1" applyBorder="1" applyAlignment="1">
      <alignment vertical="top"/>
    </xf>
    <xf numFmtId="0" fontId="0" fillId="0" borderId="35" xfId="0" applyFont="1" applyBorder="1" applyAlignment="1">
      <alignment vertical="top"/>
    </xf>
    <xf numFmtId="0" fontId="25" fillId="0" borderId="3" xfId="0" applyFont="1" applyBorder="1" applyAlignment="1">
      <alignment horizontal="left" vertical="center" wrapText="1"/>
    </xf>
    <xf numFmtId="49" fontId="1" fillId="5" borderId="23" xfId="0" applyNumberFormat="1" applyFont="1" applyFill="1" applyBorder="1" applyAlignment="1">
      <alignment vertical="center"/>
    </xf>
    <xf numFmtId="0" fontId="0" fillId="0" borderId="14" xfId="0" applyBorder="1" applyAlignment="1">
      <alignment vertical="center"/>
    </xf>
    <xf numFmtId="0" fontId="1" fillId="0" borderId="28" xfId="0" applyFont="1" applyBorder="1" applyAlignment="1">
      <alignment horizontal="left" vertical="top" wrapText="1"/>
    </xf>
    <xf numFmtId="0" fontId="1" fillId="0" borderId="13"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28" xfId="0" applyFont="1" applyFill="1" applyBorder="1" applyAlignment="1">
      <alignment horizontal="left" vertical="top" wrapText="1"/>
    </xf>
    <xf numFmtId="49" fontId="1" fillId="0" borderId="23" xfId="0" applyNumberFormat="1" applyFont="1" applyFill="1" applyBorder="1" applyAlignment="1">
      <alignment wrapText="1"/>
    </xf>
    <xf numFmtId="49" fontId="1" fillId="0" borderId="26" xfId="0" applyNumberFormat="1" applyFont="1" applyFill="1" applyBorder="1" applyAlignment="1">
      <alignment wrapText="1"/>
    </xf>
    <xf numFmtId="49" fontId="1" fillId="0" borderId="30" xfId="0" applyNumberFormat="1" applyFont="1" applyFill="1" applyBorder="1" applyAlignment="1">
      <alignment wrapText="1"/>
    </xf>
    <xf numFmtId="0" fontId="25" fillId="0" borderId="6" xfId="0" applyFont="1" applyBorder="1" applyAlignment="1">
      <alignment vertical="center" wrapText="1"/>
    </xf>
    <xf numFmtId="0" fontId="25" fillId="0" borderId="28" xfId="0" applyFont="1" applyBorder="1" applyAlignment="1">
      <alignment vertical="center" wrapText="1"/>
    </xf>
    <xf numFmtId="49" fontId="19" fillId="0" borderId="31" xfId="0" applyNumberFormat="1" applyFont="1" applyFill="1" applyBorder="1" applyAlignment="1">
      <alignment horizontal="center" vertical="center" wrapText="1"/>
    </xf>
    <xf numFmtId="49" fontId="19" fillId="0" borderId="33" xfId="0" applyNumberFormat="1" applyFont="1" applyFill="1" applyBorder="1" applyAlignment="1">
      <alignment horizontal="center" vertical="center" wrapText="1"/>
    </xf>
    <xf numFmtId="49" fontId="19" fillId="0" borderId="34" xfId="0" applyNumberFormat="1" applyFont="1" applyFill="1" applyBorder="1" applyAlignment="1">
      <alignment horizontal="center" vertical="center" wrapText="1"/>
    </xf>
    <xf numFmtId="49" fontId="19" fillId="6" borderId="51" xfId="0" applyNumberFormat="1" applyFont="1" applyFill="1" applyBorder="1" applyAlignment="1">
      <alignment horizontal="center" vertical="center" wrapText="1"/>
    </xf>
    <xf numFmtId="49" fontId="19" fillId="6" borderId="58" xfId="0" applyNumberFormat="1" applyFont="1" applyFill="1" applyBorder="1" applyAlignment="1">
      <alignment horizontal="center" vertical="center" wrapText="1"/>
    </xf>
    <xf numFmtId="49" fontId="19" fillId="6" borderId="59" xfId="0" applyNumberFormat="1" applyFont="1" applyFill="1" applyBorder="1" applyAlignment="1">
      <alignment horizontal="center" vertical="center" wrapText="1"/>
    </xf>
    <xf numFmtId="0" fontId="19" fillId="0" borderId="13" xfId="0" applyFont="1" applyFill="1" applyBorder="1" applyAlignment="1">
      <alignment vertical="center" wrapText="1"/>
    </xf>
    <xf numFmtId="0" fontId="19" fillId="6" borderId="13" xfId="0" applyFont="1" applyFill="1" applyBorder="1" applyAlignment="1">
      <alignment vertical="center" wrapText="1"/>
    </xf>
    <xf numFmtId="49" fontId="19" fillId="6" borderId="13" xfId="0" applyNumberFormat="1" applyFont="1" applyFill="1" applyBorder="1" applyAlignment="1">
      <alignment horizontal="center" vertical="center" wrapText="1"/>
    </xf>
    <xf numFmtId="49" fontId="18" fillId="0" borderId="31" xfId="0" applyNumberFormat="1" applyFont="1" applyFill="1" applyBorder="1" applyAlignment="1">
      <alignment horizontal="center" vertical="center" wrapText="1"/>
    </xf>
    <xf numFmtId="49" fontId="18" fillId="0" borderId="33" xfId="0" applyNumberFormat="1" applyFont="1" applyFill="1" applyBorder="1" applyAlignment="1">
      <alignment horizontal="center" vertical="center" wrapText="1"/>
    </xf>
    <xf numFmtId="49" fontId="18" fillId="0" borderId="34" xfId="0" applyNumberFormat="1" applyFont="1" applyFill="1" applyBorder="1" applyAlignment="1">
      <alignment horizontal="center" vertical="center" wrapText="1"/>
    </xf>
    <xf numFmtId="0" fontId="18" fillId="0" borderId="13" xfId="0" applyFont="1" applyFill="1" applyBorder="1" applyAlignment="1">
      <alignment vertical="center" wrapText="1"/>
    </xf>
    <xf numFmtId="0" fontId="6" fillId="6" borderId="13" xfId="0" applyFont="1" applyFill="1" applyBorder="1" applyAlignment="1">
      <alignment vertical="center" wrapText="1"/>
    </xf>
    <xf numFmtId="0" fontId="29" fillId="0" borderId="6" xfId="0" applyFont="1" applyBorder="1" applyAlignment="1">
      <alignment vertical="center" wrapText="1"/>
    </xf>
    <xf numFmtId="0" fontId="29" fillId="0" borderId="28" xfId="0" applyFont="1" applyBorder="1" applyAlignment="1">
      <alignment vertical="center" wrapText="1"/>
    </xf>
    <xf numFmtId="0" fontId="4" fillId="0" borderId="3" xfId="0" applyFont="1" applyFill="1" applyBorder="1" applyAlignment="1">
      <alignment horizontal="left" vertical="center" wrapText="1"/>
    </xf>
    <xf numFmtId="0" fontId="0" fillId="0" borderId="3" xfId="0"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25" fillId="0" borderId="3" xfId="0" applyFont="1"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wrapText="1"/>
    </xf>
    <xf numFmtId="0" fontId="0" fillId="8" borderId="3" xfId="0" applyFill="1" applyBorder="1" applyAlignment="1"/>
    <xf numFmtId="0" fontId="11"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8" fillId="0" borderId="23" xfId="0" applyFont="1" applyFill="1" applyBorder="1" applyAlignment="1">
      <alignment horizontal="center" vertical="center"/>
    </xf>
    <xf numFmtId="0" fontId="8" fillId="0" borderId="26" xfId="0" applyFont="1" applyFill="1" applyBorder="1" applyAlignment="1">
      <alignment horizontal="center" vertical="center"/>
    </xf>
    <xf numFmtId="49" fontId="29" fillId="0" borderId="6"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49" fontId="4" fillId="0" borderId="23" xfId="0" applyNumberFormat="1" applyFont="1" applyFill="1" applyBorder="1" applyAlignment="1">
      <alignment horizontal="left" vertical="center" wrapText="1"/>
    </xf>
    <xf numFmtId="49" fontId="25" fillId="0" borderId="46" xfId="0" applyNumberFormat="1" applyFont="1" applyBorder="1" applyAlignment="1">
      <alignment horizontal="center" vertical="center" wrapText="1"/>
    </xf>
    <xf numFmtId="0" fontId="0" fillId="0" borderId="0" xfId="0" applyFont="1" applyAlignment="1">
      <alignment horizontal="center" vertical="center" wrapText="1"/>
    </xf>
    <xf numFmtId="0" fontId="10" fillId="0" borderId="6"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3"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3"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38" fillId="0" borderId="13" xfId="0" applyFont="1" applyFill="1" applyBorder="1" applyAlignment="1">
      <alignment horizontal="center" wrapText="1" shrinkToFit="1"/>
    </xf>
    <xf numFmtId="0" fontId="38" fillId="0" borderId="6" xfId="0" applyFont="1" applyFill="1" applyBorder="1" applyAlignment="1">
      <alignment horizontal="center" wrapText="1" shrinkToFit="1"/>
    </xf>
    <xf numFmtId="0" fontId="38" fillId="8" borderId="43" xfId="0" applyFont="1" applyFill="1" applyBorder="1" applyAlignment="1">
      <alignment horizontal="center" vertical="center" wrapText="1" shrinkToFit="1"/>
    </xf>
    <xf numFmtId="0" fontId="38" fillId="8" borderId="50" xfId="0" applyFont="1" applyFill="1" applyBorder="1" applyAlignment="1">
      <alignment horizontal="center" vertical="center" wrapText="1" shrinkToFit="1"/>
    </xf>
    <xf numFmtId="0" fontId="38" fillId="8" borderId="36" xfId="0" applyFont="1" applyFill="1" applyBorder="1" applyAlignment="1">
      <alignment horizontal="center" vertical="center" wrapText="1" shrinkToFit="1"/>
    </xf>
    <xf numFmtId="49" fontId="1" fillId="0" borderId="3" xfId="0" applyNumberFormat="1" applyFont="1" applyBorder="1" applyAlignment="1">
      <alignment horizontal="center" vertical="center" wrapText="1"/>
    </xf>
    <xf numFmtId="0" fontId="1" fillId="0" borderId="3" xfId="0" applyFont="1" applyBorder="1" applyAlignment="1">
      <alignment horizontal="justify" vertical="top" wrapText="1"/>
    </xf>
    <xf numFmtId="0" fontId="0" fillId="0" borderId="3" xfId="0" applyBorder="1" applyAlignment="1">
      <alignment horizontal="justify" vertical="top" wrapText="1"/>
    </xf>
    <xf numFmtId="0" fontId="46" fillId="0" borderId="3" xfId="0" applyFont="1" applyBorder="1" applyAlignment="1">
      <alignment vertical="center" wrapText="1"/>
    </xf>
    <xf numFmtId="0" fontId="3" fillId="0" borderId="0" xfId="0" applyFont="1" applyFill="1" applyAlignment="1">
      <alignment horizontal="left" wrapText="1"/>
    </xf>
    <xf numFmtId="0" fontId="1" fillId="0" borderId="2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38" fillId="0" borderId="48" xfId="0" applyFont="1" applyFill="1" applyBorder="1" applyAlignment="1">
      <alignment horizontal="center"/>
    </xf>
    <xf numFmtId="0" fontId="38" fillId="0" borderId="49" xfId="0" applyFont="1" applyFill="1" applyBorder="1" applyAlignment="1">
      <alignment horizontal="center"/>
    </xf>
    <xf numFmtId="0" fontId="38" fillId="0" borderId="40" xfId="0" applyFont="1" applyFill="1" applyBorder="1" applyAlignment="1">
      <alignment horizontal="center"/>
    </xf>
    <xf numFmtId="0" fontId="10" fillId="0" borderId="6"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1" fillId="0" borderId="23" xfId="0" applyNumberFormat="1" applyFont="1" applyFill="1" applyBorder="1" applyAlignment="1">
      <alignment vertical="center" wrapText="1"/>
    </xf>
    <xf numFmtId="49" fontId="1" fillId="0" borderId="26" xfId="0" applyNumberFormat="1" applyFont="1" applyFill="1" applyBorder="1" applyAlignment="1">
      <alignment vertical="center" wrapText="1"/>
    </xf>
    <xf numFmtId="49" fontId="1" fillId="0" borderId="30" xfId="0" applyNumberFormat="1" applyFont="1" applyFill="1" applyBorder="1" applyAlignment="1">
      <alignment vertical="center" wrapText="1"/>
    </xf>
    <xf numFmtId="0" fontId="10" fillId="8" borderId="13"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0" fillId="8" borderId="6" xfId="0" applyFill="1" applyBorder="1" applyAlignment="1">
      <alignment horizontal="left" vertical="center" wrapText="1"/>
    </xf>
    <xf numFmtId="0" fontId="1" fillId="8" borderId="23" xfId="0" applyFont="1" applyFill="1" applyBorder="1" applyAlignment="1">
      <alignment wrapText="1"/>
    </xf>
    <xf numFmtId="0" fontId="1" fillId="8" borderId="26" xfId="0" applyFont="1" applyFill="1" applyBorder="1" applyAlignment="1">
      <alignment wrapText="1"/>
    </xf>
    <xf numFmtId="0" fontId="0" fillId="8" borderId="26" xfId="0" applyFill="1" applyBorder="1" applyAlignment="1">
      <alignment wrapText="1"/>
    </xf>
    <xf numFmtId="0" fontId="25" fillId="0" borderId="13" xfId="0" applyFont="1" applyBorder="1" applyAlignment="1">
      <alignment horizontal="center" vertical="center" wrapText="1"/>
    </xf>
    <xf numFmtId="0" fontId="24" fillId="0" borderId="3" xfId="0" applyFont="1" applyBorder="1" applyAlignment="1">
      <alignment vertical="center" wrapText="1"/>
    </xf>
    <xf numFmtId="0" fontId="24" fillId="0" borderId="3" xfId="0" applyFont="1" applyBorder="1" applyAlignment="1">
      <alignment horizontal="center" vertical="center" wrapText="1"/>
    </xf>
    <xf numFmtId="49" fontId="25"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0" fontId="18" fillId="0" borderId="26"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6" fillId="0" borderId="13" xfId="0" applyFont="1" applyFill="1" applyBorder="1" applyAlignment="1">
      <alignment vertical="center" wrapText="1"/>
    </xf>
    <xf numFmtId="49" fontId="19" fillId="6" borderId="3" xfId="0" applyNumberFormat="1" applyFont="1" applyFill="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25" fillId="0" borderId="13"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28" xfId="0" applyFont="1" applyBorder="1" applyAlignment="1">
      <alignment horizontal="justify" vertical="center" wrapText="1"/>
    </xf>
    <xf numFmtId="49" fontId="6" fillId="0" borderId="31"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49" fontId="10" fillId="0" borderId="26" xfId="0" applyNumberFormat="1"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24" fillId="0" borderId="13" xfId="0" applyNumberFormat="1" applyFont="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0" fillId="0" borderId="3" xfId="0" applyBorder="1" applyAlignment="1">
      <alignment wrapText="1"/>
    </xf>
    <xf numFmtId="49" fontId="1" fillId="0" borderId="23" xfId="0" applyNumberFormat="1" applyFont="1" applyFill="1" applyBorder="1" applyAlignment="1">
      <alignment horizontal="center" vertical="center" wrapText="1"/>
    </xf>
    <xf numFmtId="0" fontId="10" fillId="0" borderId="6" xfId="0" applyFont="1" applyFill="1" applyBorder="1" applyAlignment="1">
      <alignment vertical="top" wrapText="1"/>
    </xf>
    <xf numFmtId="0" fontId="0" fillId="0" borderId="28" xfId="0" applyBorder="1" applyAlignment="1">
      <alignment vertical="top" wrapText="1"/>
    </xf>
    <xf numFmtId="49" fontId="10" fillId="0" borderId="6" xfId="0" applyNumberFormat="1" applyFont="1" applyFill="1" applyBorder="1" applyAlignment="1">
      <alignment wrapText="1"/>
    </xf>
    <xf numFmtId="0" fontId="10" fillId="0" borderId="3" xfId="0" applyFont="1" applyFill="1" applyBorder="1" applyAlignment="1">
      <alignment horizontal="center" vertical="center"/>
    </xf>
    <xf numFmtId="0" fontId="38" fillId="8" borderId="48" xfId="0" applyFont="1" applyFill="1" applyBorder="1" applyAlignment="1">
      <alignment horizontal="center" vertical="center"/>
    </xf>
    <xf numFmtId="0" fontId="38" fillId="8" borderId="49" xfId="0" applyFont="1" applyFill="1" applyBorder="1" applyAlignment="1">
      <alignment horizontal="center" vertical="center"/>
    </xf>
    <xf numFmtId="0" fontId="38" fillId="8" borderId="40" xfId="0" applyFont="1" applyFill="1" applyBorder="1" applyAlignment="1">
      <alignment horizontal="center" vertical="center"/>
    </xf>
    <xf numFmtId="49" fontId="1" fillId="0" borderId="10" xfId="0" applyNumberFormat="1" applyFont="1" applyBorder="1" applyAlignment="1"/>
    <xf numFmtId="0" fontId="0" fillId="0" borderId="11" xfId="0" applyBorder="1" applyAlignment="1"/>
    <xf numFmtId="0" fontId="1" fillId="5" borderId="4" xfId="0" applyFont="1" applyFill="1" applyBorder="1" applyAlignment="1">
      <alignment horizontal="left" vertical="top" wrapText="1"/>
    </xf>
    <xf numFmtId="49" fontId="1" fillId="0" borderId="11" xfId="0" applyNumberFormat="1" applyFont="1" applyBorder="1" applyAlignment="1"/>
    <xf numFmtId="0" fontId="0" fillId="0" borderId="12" xfId="0" applyBorder="1" applyAlignment="1"/>
    <xf numFmtId="0" fontId="1" fillId="5" borderId="3" xfId="0" applyFont="1" applyFill="1" applyBorder="1" applyAlignment="1">
      <alignment horizontal="left" vertical="top" wrapText="1"/>
    </xf>
    <xf numFmtId="0" fontId="0" fillId="0" borderId="5" xfId="0" applyBorder="1" applyAlignment="1">
      <alignment horizontal="left" vertical="top" wrapText="1"/>
    </xf>
    <xf numFmtId="0" fontId="10" fillId="0" borderId="46"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0" xfId="0" applyBorder="1" applyAlignment="1">
      <alignment horizontal="center" vertical="center" wrapText="1"/>
    </xf>
    <xf numFmtId="0" fontId="0" fillId="0" borderId="60" xfId="0" applyBorder="1" applyAlignment="1">
      <alignment horizontal="center" vertical="center" wrapText="1"/>
    </xf>
    <xf numFmtId="0" fontId="24" fillId="0" borderId="47"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35" xfId="0" applyFont="1" applyFill="1" applyBorder="1" applyAlignment="1">
      <alignment horizontal="center" vertical="center" wrapText="1"/>
    </xf>
    <xf numFmtId="49" fontId="1" fillId="0" borderId="23" xfId="0" applyNumberFormat="1" applyFont="1" applyBorder="1" applyAlignment="1"/>
    <xf numFmtId="0" fontId="0" fillId="0" borderId="30" xfId="0" applyBorder="1" applyAlignment="1"/>
    <xf numFmtId="0" fontId="24" fillId="0" borderId="1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6" fillId="0" borderId="0" xfId="0" applyFont="1" applyBorder="1" applyAlignment="1">
      <alignment horizontal="center" vertical="center" wrapText="1"/>
    </xf>
    <xf numFmtId="0" fontId="24" fillId="0" borderId="13" xfId="0" applyFont="1" applyBorder="1" applyAlignment="1">
      <alignment vertical="top" wrapText="1"/>
    </xf>
    <xf numFmtId="0" fontId="29" fillId="0" borderId="26" xfId="0" applyFont="1" applyBorder="1" applyAlignment="1">
      <alignment horizontal="center" vertical="center" wrapText="1"/>
    </xf>
    <xf numFmtId="0" fontId="25" fillId="0" borderId="13" xfId="0" applyFont="1" applyBorder="1" applyAlignment="1">
      <alignment vertical="top" wrapText="1"/>
    </xf>
    <xf numFmtId="0" fontId="10" fillId="0" borderId="0" xfId="0" applyFont="1" applyFill="1" applyBorder="1" applyAlignment="1">
      <alignment horizontal="center" vertical="center" wrapText="1"/>
    </xf>
    <xf numFmtId="0" fontId="0" fillId="0" borderId="0" xfId="0"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horizontal="center" vertical="center" wrapText="1"/>
    </xf>
    <xf numFmtId="4" fontId="34" fillId="0" borderId="0" xfId="0" applyNumberFormat="1" applyFont="1" applyBorder="1" applyAlignment="1">
      <alignment horizontal="right" wrapText="1"/>
    </xf>
    <xf numFmtId="0" fontId="38" fillId="0" borderId="3" xfId="0" applyFont="1" applyFill="1" applyBorder="1" applyAlignment="1">
      <alignment horizontal="center" wrapText="1"/>
    </xf>
    <xf numFmtId="166" fontId="10" fillId="0" borderId="51" xfId="0" applyNumberFormat="1" applyFont="1" applyFill="1" applyBorder="1" applyAlignment="1">
      <alignment vertical="center"/>
    </xf>
    <xf numFmtId="166" fontId="10" fillId="0" borderId="58" xfId="0" applyNumberFormat="1" applyFont="1" applyFill="1" applyBorder="1" applyAlignment="1">
      <alignment vertical="center"/>
    </xf>
    <xf numFmtId="166" fontId="10" fillId="0" borderId="59" xfId="0" applyNumberFormat="1" applyFont="1" applyFill="1" applyBorder="1" applyAlignment="1">
      <alignment vertical="center"/>
    </xf>
    <xf numFmtId="0" fontId="1" fillId="0" borderId="0" xfId="0" applyFont="1" applyFill="1" applyBorder="1" applyAlignment="1">
      <alignment horizontal="center" vertical="top" wrapText="1"/>
    </xf>
    <xf numFmtId="0" fontId="0" fillId="0" borderId="0" xfId="0" applyBorder="1" applyAlignment="1">
      <alignment wrapText="1"/>
    </xf>
    <xf numFmtId="49" fontId="10" fillId="0" borderId="0" xfId="0" applyNumberFormat="1" applyFont="1" applyFill="1" applyBorder="1" applyAlignment="1">
      <alignment horizontal="center" vertical="center" wrapText="1"/>
    </xf>
    <xf numFmtId="0" fontId="0" fillId="0" borderId="0" xfId="0" applyBorder="1" applyAlignment="1">
      <alignment vertical="center"/>
    </xf>
    <xf numFmtId="0" fontId="10"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38" fillId="8" borderId="37" xfId="0" applyFont="1" applyFill="1" applyBorder="1" applyAlignment="1">
      <alignment horizontal="center" wrapText="1"/>
    </xf>
    <xf numFmtId="0" fontId="0" fillId="8" borderId="25" xfId="0" applyFill="1" applyBorder="1" applyAlignment="1">
      <alignment horizontal="center" wrapText="1"/>
    </xf>
    <xf numFmtId="0" fontId="0" fillId="8" borderId="42" xfId="0" applyFill="1" applyBorder="1" applyAlignment="1">
      <alignment horizontal="center" wrapText="1"/>
    </xf>
    <xf numFmtId="0" fontId="29"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39" fillId="8" borderId="3" xfId="0" applyFont="1" applyFill="1" applyBorder="1" applyAlignment="1">
      <alignment horizontal="center" wrapText="1"/>
    </xf>
    <xf numFmtId="49" fontId="6" fillId="6" borderId="51" xfId="0" applyNumberFormat="1" applyFont="1" applyFill="1" applyBorder="1" applyAlignment="1">
      <alignment horizontal="center" vertical="center" wrapText="1"/>
    </xf>
    <xf numFmtId="49" fontId="6" fillId="6" borderId="58" xfId="0" applyNumberFormat="1" applyFont="1" applyFill="1" applyBorder="1" applyAlignment="1">
      <alignment horizontal="center" vertical="center" wrapText="1"/>
    </xf>
    <xf numFmtId="49" fontId="6" fillId="6" borderId="59" xfId="0" applyNumberFormat="1" applyFont="1" applyFill="1" applyBorder="1" applyAlignment="1">
      <alignment horizontal="center" vertical="center" wrapText="1"/>
    </xf>
    <xf numFmtId="0" fontId="29" fillId="0" borderId="6" xfId="0" applyFont="1" applyFill="1" applyBorder="1" applyAlignment="1">
      <alignment wrapText="1"/>
    </xf>
    <xf numFmtId="0" fontId="29" fillId="0" borderId="28" xfId="0" applyFont="1" applyFill="1" applyBorder="1" applyAlignment="1">
      <alignment wrapText="1"/>
    </xf>
    <xf numFmtId="49" fontId="6" fillId="0" borderId="23" xfId="0" applyNumberFormat="1" applyFont="1" applyFill="1" applyBorder="1" applyAlignment="1">
      <alignment horizontal="left" vertical="center" wrapText="1"/>
    </xf>
    <xf numFmtId="0" fontId="29" fillId="0" borderId="26" xfId="0" applyFont="1" applyFill="1" applyBorder="1" applyAlignment="1">
      <alignment wrapText="1"/>
    </xf>
    <xf numFmtId="0" fontId="29" fillId="0" borderId="30" xfId="0" applyFont="1" applyFill="1" applyBorder="1" applyAlignment="1">
      <alignment wrapText="1"/>
    </xf>
    <xf numFmtId="49" fontId="10" fillId="0" borderId="0" xfId="0" applyNumberFormat="1" applyFont="1" applyFill="1" applyBorder="1" applyAlignment="1">
      <alignment vertical="center" wrapText="1"/>
    </xf>
    <xf numFmtId="2" fontId="4" fillId="0" borderId="13" xfId="0" applyNumberFormat="1" applyFont="1" applyFill="1" applyBorder="1" applyAlignment="1">
      <alignment horizontal="right" wrapText="1"/>
    </xf>
    <xf numFmtId="0" fontId="0" fillId="0" borderId="28" xfId="0" applyBorder="1" applyAlignment="1">
      <alignment horizontal="right" wrapText="1"/>
    </xf>
    <xf numFmtId="49" fontId="19" fillId="0" borderId="23" xfId="0" applyNumberFormat="1" applyFont="1" applyFill="1" applyBorder="1" applyAlignment="1">
      <alignment horizontal="center" vertical="center" wrapText="1"/>
    </xf>
    <xf numFmtId="49" fontId="19" fillId="0" borderId="26"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0" fillId="0" borderId="3" xfId="0" applyBorder="1" applyAlignment="1">
      <alignment horizontal="left" wrapText="1"/>
    </xf>
    <xf numFmtId="0" fontId="1" fillId="0" borderId="13" xfId="0" applyFont="1" applyBorder="1" applyAlignment="1">
      <alignment horizontal="center" vertical="center" wrapText="1"/>
    </xf>
    <xf numFmtId="0" fontId="1" fillId="0" borderId="13" xfId="0" applyFont="1" applyBorder="1" applyAlignment="1">
      <alignment horizontal="center" vertical="top" wrapText="1"/>
    </xf>
    <xf numFmtId="0" fontId="0" fillId="0" borderId="6" xfId="0" applyBorder="1" applyAlignment="1">
      <alignment horizontal="center" vertical="top" wrapText="1"/>
    </xf>
    <xf numFmtId="0" fontId="0" fillId="0" borderId="28" xfId="0" applyBorder="1" applyAlignment="1">
      <alignment horizontal="center" vertical="top" wrapText="1"/>
    </xf>
    <xf numFmtId="0" fontId="1" fillId="0" borderId="24" xfId="0" applyFont="1"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6" fillId="0" borderId="68" xfId="0" applyFont="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49" fontId="10" fillId="0" borderId="23" xfId="0" applyNumberFormat="1" applyFont="1" applyBorder="1" applyAlignment="1">
      <alignment vertical="center" wrapText="1"/>
    </xf>
    <xf numFmtId="49" fontId="10" fillId="0" borderId="26" xfId="0" applyNumberFormat="1" applyFont="1" applyBorder="1" applyAlignment="1">
      <alignment vertical="center" wrapText="1"/>
    </xf>
    <xf numFmtId="0" fontId="6" fillId="0" borderId="3" xfId="0" applyFont="1" applyBorder="1" applyAlignment="1">
      <alignment horizontal="center" vertical="center" wrapText="1"/>
    </xf>
    <xf numFmtId="4" fontId="6" fillId="0" borderId="3" xfId="0" applyNumberFormat="1" applyFont="1" applyBorder="1" applyAlignment="1">
      <alignment horizontal="right" wrapText="1"/>
    </xf>
    <xf numFmtId="0" fontId="0" fillId="0" borderId="3" xfId="0" applyFont="1" applyBorder="1" applyAlignment="1">
      <alignment horizontal="right" wrapText="1"/>
    </xf>
    <xf numFmtId="0" fontId="24" fillId="0" borderId="13" xfId="0" applyFont="1" applyBorder="1" applyAlignment="1">
      <alignment vertical="center" wrapText="1"/>
    </xf>
    <xf numFmtId="0" fontId="24" fillId="0" borderId="6" xfId="0" applyFont="1" applyBorder="1" applyAlignment="1">
      <alignment vertical="center" wrapText="1"/>
    </xf>
    <xf numFmtId="0" fontId="24" fillId="0" borderId="28" xfId="0" applyFont="1" applyBorder="1" applyAlignment="1">
      <alignment vertical="center" wrapText="1"/>
    </xf>
    <xf numFmtId="0" fontId="35" fillId="0" borderId="47"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35" xfId="0" applyFont="1" applyBorder="1" applyAlignment="1">
      <alignment horizontal="center" vertical="center" wrapText="1"/>
    </xf>
    <xf numFmtId="0" fontId="25" fillId="0" borderId="49" xfId="0" applyFont="1" applyBorder="1" applyAlignment="1">
      <alignment horizontal="justify" vertical="top" wrapText="1"/>
    </xf>
    <xf numFmtId="0" fontId="25" fillId="0" borderId="0" xfId="0" applyFont="1" applyAlignment="1">
      <alignment horizontal="justify" vertical="top"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8" xfId="0" applyFont="1" applyBorder="1" applyAlignment="1">
      <alignment horizontal="center" vertical="center" wrapText="1"/>
    </xf>
    <xf numFmtId="0" fontId="1" fillId="0" borderId="23" xfId="0" applyFont="1" applyFill="1" applyBorder="1"/>
    <xf numFmtId="0" fontId="1" fillId="0" borderId="29" xfId="0" applyFont="1" applyFill="1" applyBorder="1" applyAlignment="1">
      <alignment horizontal="center" vertical="center" wrapText="1"/>
    </xf>
    <xf numFmtId="0" fontId="1" fillId="0" borderId="24" xfId="0" applyFont="1" applyFill="1" applyBorder="1" applyAlignment="1">
      <alignment horizontal="center" vertical="center" wrapText="1"/>
    </xf>
    <xf numFmtId="49" fontId="10" fillId="8" borderId="59" xfId="0" applyNumberFormat="1" applyFont="1" applyFill="1" applyBorder="1" applyAlignment="1">
      <alignment horizontal="center" vertical="center" wrapText="1"/>
    </xf>
    <xf numFmtId="49" fontId="10" fillId="8" borderId="60" xfId="0" applyNumberFormat="1" applyFont="1" applyFill="1" applyBorder="1" applyAlignment="1">
      <alignment horizontal="center" vertical="center" wrapText="1"/>
    </xf>
    <xf numFmtId="49" fontId="10" fillId="8" borderId="35" xfId="0" applyNumberFormat="1"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 fillId="0" borderId="13" xfId="0" applyFont="1" applyFill="1" applyBorder="1" applyAlignment="1"/>
    <xf numFmtId="0" fontId="1" fillId="0" borderId="6" xfId="0" applyFont="1" applyFill="1" applyBorder="1" applyAlignment="1"/>
    <xf numFmtId="0" fontId="1" fillId="0" borderId="28" xfId="0" applyFont="1" applyFill="1" applyBorder="1" applyAlignment="1"/>
    <xf numFmtId="49" fontId="32" fillId="0" borderId="47" xfId="0" applyNumberFormat="1" applyFont="1" applyBorder="1" applyAlignment="1">
      <alignment horizontal="center" vertical="center" wrapText="1"/>
    </xf>
    <xf numFmtId="49" fontId="0" fillId="0" borderId="57" xfId="0" applyNumberFormat="1" applyFont="1" applyBorder="1" applyAlignment="1">
      <alignment horizontal="center" vertical="center" wrapText="1"/>
    </xf>
    <xf numFmtId="49" fontId="0" fillId="0" borderId="35" xfId="0" applyNumberFormat="1" applyFont="1" applyBorder="1" applyAlignment="1">
      <alignment horizontal="center" vertical="center" wrapText="1"/>
    </xf>
    <xf numFmtId="0" fontId="25" fillId="0" borderId="6" xfId="0" applyFont="1" applyBorder="1" applyAlignment="1">
      <alignment vertical="top" wrapText="1"/>
    </xf>
    <xf numFmtId="0" fontId="25" fillId="0" borderId="28" xfId="0" applyFont="1" applyBorder="1" applyAlignment="1">
      <alignment vertical="top" wrapText="1"/>
    </xf>
    <xf numFmtId="49" fontId="25" fillId="0" borderId="3" xfId="0" applyNumberFormat="1" applyFont="1" applyBorder="1" applyAlignment="1">
      <alignment horizontal="justify" vertical="center" wrapText="1"/>
    </xf>
    <xf numFmtId="49" fontId="10" fillId="0" borderId="13" xfId="0" applyNumberFormat="1" applyFont="1" applyBorder="1" applyAlignment="1">
      <alignment horizontal="center" vertical="center" wrapText="1"/>
    </xf>
    <xf numFmtId="0" fontId="25" fillId="0" borderId="28" xfId="0" applyFont="1" applyBorder="1" applyAlignment="1">
      <alignment horizontal="left" vertical="center" wrapText="1"/>
    </xf>
    <xf numFmtId="0" fontId="10" fillId="0" borderId="13" xfId="0" applyFont="1" applyBorder="1" applyAlignment="1">
      <alignment vertical="top" wrapText="1"/>
    </xf>
    <xf numFmtId="4" fontId="10" fillId="0" borderId="13" xfId="0" applyNumberFormat="1" applyFont="1" applyBorder="1" applyAlignment="1">
      <alignment vertical="top" wrapText="1"/>
    </xf>
    <xf numFmtId="49" fontId="0" fillId="0" borderId="13" xfId="0" applyNumberFormat="1" applyBorder="1" applyAlignment="1">
      <alignment horizontal="center" vertical="center" wrapText="1"/>
    </xf>
    <xf numFmtId="0" fontId="4" fillId="0" borderId="21" xfId="0" applyFont="1" applyBorder="1" applyAlignment="1">
      <alignment horizontal="center" vertical="center" wrapText="1"/>
    </xf>
    <xf numFmtId="0" fontId="24" fillId="0" borderId="13" xfId="0" applyFont="1" applyBorder="1" applyAlignment="1">
      <alignment horizontal="center"/>
    </xf>
    <xf numFmtId="0" fontId="24" fillId="0" borderId="6" xfId="0" applyFont="1" applyBorder="1" applyAlignment="1">
      <alignment horizontal="center"/>
    </xf>
    <xf numFmtId="0" fontId="24" fillId="0" borderId="28" xfId="0" applyFont="1" applyBorder="1" applyAlignment="1">
      <alignment horizontal="center"/>
    </xf>
    <xf numFmtId="49" fontId="25" fillId="0" borderId="13" xfId="0" applyNumberFormat="1" applyFont="1" applyBorder="1" applyAlignment="1">
      <alignment horizontal="center"/>
    </xf>
    <xf numFmtId="49" fontId="25" fillId="0" borderId="6" xfId="0" applyNumberFormat="1" applyFont="1" applyBorder="1" applyAlignment="1">
      <alignment horizontal="center"/>
    </xf>
    <xf numFmtId="49" fontId="25" fillId="0" borderId="28" xfId="0" applyNumberFormat="1" applyFont="1" applyBorder="1" applyAlignment="1">
      <alignment horizontal="center"/>
    </xf>
    <xf numFmtId="0" fontId="19" fillId="6" borderId="3" xfId="0" applyFont="1" applyFill="1" applyBorder="1" applyAlignment="1">
      <alignment vertical="center" wrapText="1"/>
    </xf>
    <xf numFmtId="0" fontId="10" fillId="0" borderId="13" xfId="0" applyFont="1" applyBorder="1" applyAlignment="1">
      <alignment horizontal="left" vertical="center" wrapText="1"/>
    </xf>
    <xf numFmtId="0" fontId="10" fillId="0" borderId="51" xfId="0" applyFont="1" applyBorder="1" applyAlignment="1">
      <alignment horizontal="center" vertical="center" wrapText="1"/>
    </xf>
    <xf numFmtId="0" fontId="0" fillId="0" borderId="47" xfId="0" applyBorder="1" applyAlignment="1">
      <alignment horizontal="center" wrapText="1"/>
    </xf>
    <xf numFmtId="0" fontId="0" fillId="0" borderId="58" xfId="0" applyBorder="1" applyAlignment="1">
      <alignment horizontal="center" wrapText="1"/>
    </xf>
    <xf numFmtId="0" fontId="0" fillId="0" borderId="57" xfId="0" applyBorder="1" applyAlignment="1">
      <alignment horizontal="center" wrapText="1"/>
    </xf>
    <xf numFmtId="0" fontId="0" fillId="0" borderId="59" xfId="0" applyBorder="1" applyAlignment="1">
      <alignment horizontal="center" wrapText="1"/>
    </xf>
    <xf numFmtId="0" fontId="0" fillId="0" borderId="35" xfId="0" applyBorder="1" applyAlignment="1">
      <alignment horizontal="center" wrapText="1"/>
    </xf>
    <xf numFmtId="0" fontId="10" fillId="8" borderId="3" xfId="0" applyFont="1" applyFill="1" applyBorder="1" applyAlignment="1">
      <alignment horizontal="center" wrapText="1"/>
    </xf>
    <xf numFmtId="0" fontId="0" fillId="8" borderId="3" xfId="0" applyFill="1" applyBorder="1" applyAlignment="1">
      <alignment horizontal="center" wrapText="1"/>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28" xfId="0" applyFont="1" applyBorder="1" applyAlignment="1">
      <alignment horizontal="center" vertical="center"/>
    </xf>
    <xf numFmtId="0" fontId="25" fillId="0" borderId="13" xfId="0" applyFont="1" applyBorder="1" applyAlignment="1">
      <alignment horizontal="center"/>
    </xf>
    <xf numFmtId="0" fontId="25" fillId="0" borderId="6" xfId="0" applyFont="1" applyBorder="1" applyAlignment="1">
      <alignment horizontal="center"/>
    </xf>
    <xf numFmtId="0" fontId="25" fillId="0" borderId="28" xfId="0" applyFont="1" applyBorder="1" applyAlignment="1">
      <alignment horizontal="center"/>
    </xf>
    <xf numFmtId="0" fontId="25" fillId="0" borderId="49" xfId="0" applyFont="1" applyBorder="1" applyAlignment="1">
      <alignment vertical="top" wrapText="1"/>
    </xf>
    <xf numFmtId="0" fontId="25" fillId="0" borderId="0" xfId="0" applyFont="1" applyAlignment="1">
      <alignment vertical="top" wrapText="1"/>
    </xf>
    <xf numFmtId="0" fontId="25" fillId="0" borderId="25" xfId="0" applyFont="1" applyBorder="1" applyAlignment="1">
      <alignment vertical="top" wrapText="1"/>
    </xf>
    <xf numFmtId="0" fontId="1" fillId="0" borderId="3" xfId="0" applyFont="1" applyBorder="1" applyAlignment="1">
      <alignment horizontal="center" vertical="center" wrapText="1"/>
    </xf>
    <xf numFmtId="49" fontId="24" fillId="0" borderId="3" xfId="0" applyNumberFormat="1" applyFont="1" applyBorder="1" applyAlignment="1">
      <alignment horizontal="left" vertical="top" wrapText="1"/>
    </xf>
    <xf numFmtId="49" fontId="24" fillId="0" borderId="13" xfId="0" applyNumberFormat="1" applyFont="1" applyBorder="1" applyAlignment="1">
      <alignment horizontal="justify" vertical="center" wrapText="1"/>
    </xf>
    <xf numFmtId="0" fontId="0" fillId="0" borderId="6" xfId="0" applyBorder="1" applyAlignment="1">
      <alignment horizontal="justify" vertical="center" wrapText="1"/>
    </xf>
    <xf numFmtId="0" fontId="24" fillId="0" borderId="3" xfId="0" applyFont="1" applyBorder="1" applyAlignment="1">
      <alignment horizontal="justify" vertical="center" wrapText="1"/>
    </xf>
    <xf numFmtId="0" fontId="38" fillId="0" borderId="44" xfId="0" applyFont="1" applyFill="1" applyBorder="1" applyAlignment="1">
      <alignment horizontal="center" wrapText="1"/>
    </xf>
    <xf numFmtId="0" fontId="0" fillId="0" borderId="45" xfId="0" applyFill="1" applyBorder="1" applyAlignment="1">
      <alignment horizontal="center" wrapText="1"/>
    </xf>
    <xf numFmtId="0" fontId="0" fillId="0" borderId="39" xfId="0" applyFill="1" applyBorder="1" applyAlignment="1">
      <alignment horizontal="center" wrapText="1"/>
    </xf>
    <xf numFmtId="0" fontId="1" fillId="0" borderId="46" xfId="0" applyFont="1" applyBorder="1" applyAlignment="1">
      <alignment horizontal="center" vertical="center" wrapText="1"/>
    </xf>
    <xf numFmtId="0" fontId="0" fillId="0" borderId="0" xfId="0" applyAlignment="1">
      <alignment horizontal="center" vertical="center" wrapText="1"/>
    </xf>
    <xf numFmtId="0" fontId="6" fillId="0" borderId="68" xfId="0" applyFont="1" applyFill="1" applyBorder="1" applyAlignment="1">
      <alignment horizontal="center" vertical="center" wrapText="1"/>
    </xf>
    <xf numFmtId="0" fontId="0" fillId="0" borderId="66" xfId="0" applyFill="1" applyBorder="1" applyAlignment="1">
      <alignment horizontal="center" vertical="center" wrapText="1"/>
    </xf>
    <xf numFmtId="0" fontId="4" fillId="0" borderId="21" xfId="0" applyFont="1" applyFill="1" applyBorder="1" applyAlignment="1">
      <alignment horizontal="center" vertical="center" wrapText="1"/>
    </xf>
    <xf numFmtId="0" fontId="0" fillId="0" borderId="30" xfId="0" applyFill="1" applyBorder="1" applyAlignment="1">
      <alignment horizontal="center" vertical="center" wrapText="1"/>
    </xf>
    <xf numFmtId="49" fontId="0" fillId="0" borderId="3" xfId="0" applyNumberFormat="1" applyFill="1" applyBorder="1" applyAlignment="1">
      <alignment horizontal="center" vertical="center" wrapText="1"/>
    </xf>
    <xf numFmtId="49" fontId="50"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0" fontId="38" fillId="8" borderId="33" xfId="0" applyFont="1" applyFill="1" applyBorder="1" applyAlignment="1">
      <alignment horizontal="center" wrapText="1"/>
    </xf>
    <xf numFmtId="0" fontId="0" fillId="8" borderId="0" xfId="0" applyFill="1" applyBorder="1" applyAlignment="1">
      <alignment horizontal="center" wrapText="1"/>
    </xf>
    <xf numFmtId="49" fontId="19" fillId="7" borderId="13" xfId="0" applyNumberFormat="1"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28" xfId="0" applyFont="1" applyBorder="1" applyAlignment="1">
      <alignment horizontal="left" vertical="center" wrapText="1"/>
    </xf>
    <xf numFmtId="49" fontId="1" fillId="0" borderId="3" xfId="0" applyNumberFormat="1" applyFont="1" applyBorder="1" applyAlignment="1">
      <alignment horizontal="left" vertical="center" wrapText="1"/>
    </xf>
    <xf numFmtId="0" fontId="1" fillId="0" borderId="13" xfId="0" applyFont="1" applyBorder="1" applyAlignment="1">
      <alignment wrapText="1"/>
    </xf>
    <xf numFmtId="49" fontId="1" fillId="0" borderId="47"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0" fontId="10" fillId="0" borderId="13" xfId="0" applyFont="1" applyBorder="1" applyAlignment="1">
      <alignment vertical="center" wrapText="1"/>
    </xf>
    <xf numFmtId="49" fontId="10" fillId="0" borderId="23" xfId="0" applyNumberFormat="1" applyFont="1" applyBorder="1" applyAlignment="1">
      <alignment horizontal="center" vertical="center" wrapText="1"/>
    </xf>
    <xf numFmtId="49" fontId="10" fillId="0" borderId="3" xfId="0" applyNumberFormat="1" applyFont="1" applyBorder="1" applyAlignment="1">
      <alignment horizontal="left" vertical="center" wrapText="1"/>
    </xf>
    <xf numFmtId="0" fontId="0" fillId="8" borderId="3"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3" xfId="0" applyFill="1" applyBorder="1" applyAlignment="1">
      <alignment vertical="center" wrapText="1"/>
    </xf>
    <xf numFmtId="0" fontId="0" fillId="0" borderId="3" xfId="0" applyBorder="1" applyAlignment="1">
      <alignment horizontal="center" wrapText="1"/>
    </xf>
    <xf numFmtId="0" fontId="29" fillId="0" borderId="3" xfId="0" applyFont="1" applyFill="1" applyBorder="1" applyAlignment="1">
      <alignment horizontal="center" vertical="center" wrapText="1"/>
    </xf>
    <xf numFmtId="0" fontId="0" fillId="8" borderId="0" xfId="0" applyFill="1" applyAlignment="1">
      <alignment wrapText="1"/>
    </xf>
    <xf numFmtId="0" fontId="0" fillId="8" borderId="41" xfId="0" applyFill="1" applyBorder="1" applyAlignment="1">
      <alignment wrapText="1"/>
    </xf>
    <xf numFmtId="49" fontId="24" fillId="0" borderId="13" xfId="0" applyNumberFormat="1" applyFont="1" applyBorder="1" applyAlignment="1">
      <alignment horizontal="center" vertical="top" wrapText="1"/>
    </xf>
    <xf numFmtId="49" fontId="25" fillId="0" borderId="13" xfId="0" applyNumberFormat="1" applyFont="1" applyBorder="1" applyAlignment="1">
      <alignment horizontal="center" vertical="top" wrapText="1"/>
    </xf>
    <xf numFmtId="0" fontId="0" fillId="0" borderId="6" xfId="0" applyFont="1" applyBorder="1" applyAlignment="1">
      <alignment horizontal="center" vertical="top" wrapText="1"/>
    </xf>
    <xf numFmtId="0" fontId="0" fillId="0" borderId="28" xfId="0" applyFont="1" applyBorder="1" applyAlignment="1">
      <alignment horizontal="center" vertical="top" wrapText="1"/>
    </xf>
    <xf numFmtId="0" fontId="29" fillId="0" borderId="47" xfId="0" applyFont="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49" fontId="50" fillId="0" borderId="3" xfId="0" applyNumberFormat="1" applyFont="1" applyBorder="1" applyAlignment="1">
      <alignment horizontal="center" vertical="center" wrapText="1"/>
    </xf>
    <xf numFmtId="49" fontId="38" fillId="8" borderId="3" xfId="0" applyNumberFormat="1" applyFont="1" applyFill="1" applyBorder="1" applyAlignment="1">
      <alignment horizontal="center" vertical="center" wrapText="1"/>
    </xf>
    <xf numFmtId="49" fontId="6" fillId="0" borderId="46" xfId="0" applyNumberFormat="1" applyFont="1" applyBorder="1" applyAlignment="1">
      <alignment horizontal="center" vertical="center" wrapText="1"/>
    </xf>
    <xf numFmtId="0" fontId="37" fillId="0" borderId="47" xfId="0" applyFont="1" applyBorder="1" applyAlignment="1">
      <alignment horizontal="center" vertical="center" wrapText="1"/>
    </xf>
    <xf numFmtId="0" fontId="37" fillId="0" borderId="0" xfId="0" applyFont="1" applyAlignment="1">
      <alignment horizontal="center" vertical="center" wrapText="1"/>
    </xf>
    <xf numFmtId="0" fontId="37" fillId="0" borderId="57"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35" xfId="0" applyFont="1" applyBorder="1" applyAlignment="1">
      <alignment horizontal="center" vertical="center" wrapText="1"/>
    </xf>
    <xf numFmtId="0" fontId="3" fillId="8" borderId="3" xfId="0" applyFont="1" applyFill="1" applyBorder="1" applyAlignment="1">
      <alignment horizontal="center" wrapText="1"/>
    </xf>
    <xf numFmtId="0" fontId="36" fillId="0" borderId="13" xfId="0" applyFont="1" applyBorder="1" applyAlignment="1">
      <alignment horizontal="center" vertical="center" wrapText="1"/>
    </xf>
    <xf numFmtId="0" fontId="24" fillId="0" borderId="13" xfId="0" applyFont="1" applyBorder="1" applyAlignment="1">
      <alignment horizontal="left" vertical="center" wrapText="1"/>
    </xf>
    <xf numFmtId="0" fontId="0" fillId="0" borderId="6" xfId="0" applyFont="1" applyBorder="1" applyAlignment="1">
      <alignment horizontal="left"/>
    </xf>
    <xf numFmtId="0" fontId="0" fillId="0" borderId="28" xfId="0" applyFont="1" applyBorder="1" applyAlignment="1">
      <alignment horizontal="left"/>
    </xf>
    <xf numFmtId="0" fontId="26" fillId="0" borderId="13" xfId="0" applyFont="1" applyBorder="1" applyAlignment="1">
      <alignment horizontal="left" vertical="center" wrapText="1"/>
    </xf>
    <xf numFmtId="0" fontId="0" fillId="0" borderId="6" xfId="0" applyFont="1" applyBorder="1" applyAlignment="1">
      <alignment horizontal="left" wrapText="1"/>
    </xf>
    <xf numFmtId="0" fontId="0" fillId="0" borderId="28" xfId="0" applyFont="1" applyBorder="1" applyAlignment="1">
      <alignment horizontal="left" wrapText="1"/>
    </xf>
    <xf numFmtId="49" fontId="29" fillId="0" borderId="3" xfId="0" applyNumberFormat="1" applyFont="1" applyBorder="1" applyAlignment="1">
      <alignment horizontal="center" vertical="center" wrapText="1"/>
    </xf>
    <xf numFmtId="0" fontId="0" fillId="0" borderId="3" xfId="0" applyFont="1" applyBorder="1" applyAlignment="1">
      <alignment horizontal="left" wrapText="1"/>
    </xf>
    <xf numFmtId="0" fontId="51" fillId="8" borderId="3" xfId="0" applyFont="1" applyFill="1" applyBorder="1" applyAlignment="1">
      <alignment horizontal="center" wrapText="1"/>
    </xf>
    <xf numFmtId="49" fontId="1" fillId="0" borderId="23" xfId="0" applyNumberFormat="1" applyFont="1" applyFill="1"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 xfId="0" applyFont="1" applyBorder="1" applyAlignment="1">
      <alignment horizontal="center" vertical="center" wrapText="1"/>
    </xf>
    <xf numFmtId="49" fontId="24" fillId="0" borderId="3" xfId="0" applyNumberFormat="1" applyFont="1" applyBorder="1" applyAlignment="1">
      <alignment horizontal="center" wrapText="1"/>
    </xf>
    <xf numFmtId="0" fontId="29" fillId="0" borderId="3" xfId="0" applyFont="1" applyBorder="1" applyAlignment="1">
      <alignment horizontal="center" wrapText="1"/>
    </xf>
    <xf numFmtId="0" fontId="24" fillId="0" borderId="3" xfId="0" applyFont="1" applyFill="1" applyBorder="1" applyAlignment="1">
      <alignment horizontal="center" vertical="center" wrapText="1"/>
    </xf>
    <xf numFmtId="49" fontId="24" fillId="0" borderId="3" xfId="0" applyNumberFormat="1" applyFont="1" applyFill="1" applyBorder="1" applyAlignment="1">
      <alignment horizontal="center" wrapText="1"/>
    </xf>
    <xf numFmtId="0" fontId="29" fillId="0" borderId="3" xfId="0" applyFont="1" applyFill="1" applyBorder="1" applyAlignment="1">
      <alignment horizontal="center" wrapText="1"/>
    </xf>
    <xf numFmtId="0" fontId="0" fillId="0" borderId="6" xfId="0" applyBorder="1" applyAlignment="1">
      <alignment horizontal="center" wrapText="1"/>
    </xf>
    <xf numFmtId="0" fontId="0" fillId="0" borderId="15" xfId="0" applyBorder="1" applyAlignment="1">
      <alignment horizontal="center" wrapText="1"/>
    </xf>
    <xf numFmtId="0" fontId="25" fillId="0" borderId="6" xfId="0" applyFont="1" applyBorder="1" applyAlignment="1">
      <alignment horizontal="center" vertical="center" wrapText="1"/>
    </xf>
    <xf numFmtId="0" fontId="25" fillId="0" borderId="28" xfId="0" applyFont="1" applyBorder="1" applyAlignment="1">
      <alignment horizontal="center" vertical="center" wrapText="1"/>
    </xf>
    <xf numFmtId="0" fontId="41" fillId="2" borderId="0" xfId="0" applyFont="1" applyFill="1" applyBorder="1" applyAlignment="1">
      <alignment horizontal="center" vertical="center" wrapText="1"/>
    </xf>
  </cellXfs>
  <cellStyles count="13">
    <cellStyle name="xl34" xfId="1" xr:uid="{00000000-0005-0000-0000-000000000000}"/>
    <cellStyle name="xl34 2" xfId="10" xr:uid="{00000000-0005-0000-0000-000001000000}"/>
    <cellStyle name="xl35" xfId="2" xr:uid="{00000000-0005-0000-0000-000002000000}"/>
    <cellStyle name="xl36" xfId="9" xr:uid="{00000000-0005-0000-0000-000003000000}"/>
    <cellStyle name="xl37" xfId="3" xr:uid="{00000000-0005-0000-0000-000004000000}"/>
    <cellStyle name="xl38" xfId="4" xr:uid="{00000000-0005-0000-0000-000005000000}"/>
    <cellStyle name="xl39" xfId="5" xr:uid="{00000000-0005-0000-0000-000006000000}"/>
    <cellStyle name="xl40" xfId="6" xr:uid="{00000000-0005-0000-0000-000007000000}"/>
    <cellStyle name="xl94" xfId="7" xr:uid="{00000000-0005-0000-0000-000008000000}"/>
    <cellStyle name="Обычный" xfId="0" builtinId="0"/>
    <cellStyle name="Финансовый" xfId="8" builtinId="3"/>
    <cellStyle name="Финансовый 2" xfId="11" xr:uid="{00000000-0005-0000-0000-00000B000000}"/>
    <cellStyle name="Финансовый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ownloads\&#1047;&#1072;%201%20&#1082;&#1074;&#1072;&#1088;&#1090;&#1072;&#1083;%202024%20&#1075;&#1086;&#1076;%20&#1087;&#1088;&#1080;&#1083;&#1086;&#1078;&#1077;&#1085;&#1080;&#1103;%2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6"/>
      <sheetName val="Форма 6 "/>
      <sheetName val="Форма 7"/>
      <sheetName val="Форма 8"/>
      <sheetName val="Форма 9"/>
      <sheetName val="Форма 10"/>
    </sheetNames>
    <sheetDataSet>
      <sheetData sheetId="0"/>
      <sheetData sheetId="1"/>
      <sheetData sheetId="2">
        <row r="144">
          <cell r="K144">
            <v>0</v>
          </cell>
        </row>
        <row r="145">
          <cell r="K145">
            <v>0</v>
          </cell>
        </row>
        <row r="146">
          <cell r="K146">
            <v>0</v>
          </cell>
        </row>
        <row r="147">
          <cell r="K147">
            <v>0</v>
          </cell>
        </row>
        <row r="148">
          <cell r="K148">
            <v>0</v>
          </cell>
        </row>
        <row r="149">
          <cell r="K149">
            <v>0</v>
          </cell>
        </row>
      </sheetData>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695"/>
  <sheetViews>
    <sheetView tabSelected="1" topLeftCell="B190" zoomScale="91" zoomScaleNormal="91" zoomScaleSheetLayoutView="85" workbookViewId="0">
      <selection activeCell="O363" sqref="O363"/>
    </sheetView>
  </sheetViews>
  <sheetFormatPr defaultColWidth="9.140625" defaultRowHeight="15" x14ac:dyDescent="0.25"/>
  <cols>
    <col min="1" max="1" width="9.42578125" style="1" customWidth="1"/>
    <col min="2" max="2" width="41.28515625" style="1" customWidth="1"/>
    <col min="3" max="3" width="31.7109375" style="1" customWidth="1"/>
    <col min="4" max="4" width="12.42578125" style="1" customWidth="1"/>
    <col min="5" max="5" width="8.140625" style="1" customWidth="1"/>
    <col min="6" max="6" width="7.28515625" style="1" customWidth="1"/>
    <col min="7" max="7" width="14.28515625" style="1" customWidth="1"/>
    <col min="8" max="8" width="11.140625" style="1" customWidth="1"/>
    <col min="9" max="9" width="17.5703125" style="1" customWidth="1"/>
    <col min="10" max="10" width="17.140625" style="1" customWidth="1"/>
    <col min="11" max="11" width="16.7109375" style="1" customWidth="1"/>
    <col min="12" max="12" width="19.5703125" style="1" hidden="1" customWidth="1"/>
    <col min="13" max="14" width="0" style="1" hidden="1" customWidth="1"/>
    <col min="15" max="15" width="19.42578125" style="1" customWidth="1"/>
    <col min="16" max="16" width="16" style="1" customWidth="1"/>
    <col min="17" max="16384" width="9.140625" style="1"/>
  </cols>
  <sheetData>
    <row r="1" spans="1:17" ht="20.25" customHeight="1" x14ac:dyDescent="0.25">
      <c r="A1" s="1633" t="s">
        <v>347</v>
      </c>
      <c r="B1" s="1634"/>
      <c r="C1" s="1634"/>
      <c r="D1" s="1634"/>
      <c r="E1" s="1634"/>
      <c r="F1" s="1634"/>
      <c r="G1" s="1634"/>
      <c r="H1" s="1634"/>
      <c r="I1" s="1634"/>
      <c r="J1" s="1634"/>
      <c r="K1" s="1635"/>
    </row>
    <row r="2" spans="1:17" ht="63" customHeight="1" x14ac:dyDescent="0.25">
      <c r="A2" s="1605" t="s">
        <v>1293</v>
      </c>
      <c r="B2" s="1605"/>
      <c r="C2" s="1605"/>
      <c r="D2" s="1605"/>
      <c r="E2" s="1605"/>
      <c r="F2" s="1605"/>
      <c r="G2" s="1605"/>
      <c r="H2" s="1605"/>
      <c r="I2" s="1605"/>
      <c r="J2" s="1605"/>
      <c r="K2" s="1605"/>
    </row>
    <row r="3" spans="1:17" ht="33.75" customHeight="1" x14ac:dyDescent="0.25">
      <c r="A3" s="1613" t="s">
        <v>290</v>
      </c>
      <c r="B3" s="1609" t="s">
        <v>348</v>
      </c>
      <c r="C3" s="1609" t="s">
        <v>640</v>
      </c>
      <c r="D3" s="1606" t="s">
        <v>349</v>
      </c>
      <c r="E3" s="1607"/>
      <c r="F3" s="1607"/>
      <c r="G3" s="1607"/>
      <c r="H3" s="1608"/>
      <c r="I3" s="1606" t="s">
        <v>505</v>
      </c>
      <c r="J3" s="1607"/>
      <c r="K3" s="1608"/>
    </row>
    <row r="4" spans="1:17" ht="33.75" customHeight="1" x14ac:dyDescent="0.25">
      <c r="A4" s="1614"/>
      <c r="B4" s="1507"/>
      <c r="C4" s="1507"/>
      <c r="D4" s="1609" t="s">
        <v>350</v>
      </c>
      <c r="E4" s="1606" t="s">
        <v>351</v>
      </c>
      <c r="F4" s="1608"/>
      <c r="G4" s="1609" t="s">
        <v>352</v>
      </c>
      <c r="H4" s="1609" t="s">
        <v>353</v>
      </c>
      <c r="I4" s="1460" t="s">
        <v>1230</v>
      </c>
      <c r="J4" s="1460" t="s">
        <v>1291</v>
      </c>
      <c r="K4" s="1460" t="s">
        <v>1292</v>
      </c>
    </row>
    <row r="5" spans="1:17" ht="84" customHeight="1" x14ac:dyDescent="0.25">
      <c r="A5" s="1615"/>
      <c r="B5" s="1505"/>
      <c r="C5" s="1505"/>
      <c r="D5" s="1505"/>
      <c r="E5" s="175" t="s">
        <v>354</v>
      </c>
      <c r="F5" s="175" t="s">
        <v>355</v>
      </c>
      <c r="G5" s="1505"/>
      <c r="H5" s="1505"/>
      <c r="I5" s="1461"/>
      <c r="J5" s="1461"/>
      <c r="K5" s="1461"/>
    </row>
    <row r="6" spans="1:17" ht="18.75" customHeight="1" x14ac:dyDescent="0.25">
      <c r="A6" s="1610" t="s">
        <v>917</v>
      </c>
      <c r="B6" s="1611"/>
      <c r="C6" s="1611"/>
      <c r="D6" s="1611"/>
      <c r="E6" s="1611"/>
      <c r="F6" s="1611"/>
      <c r="G6" s="1611"/>
      <c r="H6" s="1611"/>
      <c r="I6" s="1611"/>
      <c r="J6" s="1611"/>
      <c r="K6" s="1612"/>
    </row>
    <row r="7" spans="1:17" ht="30" customHeight="1" thickBot="1" x14ac:dyDescent="0.3">
      <c r="A7" s="1386">
        <v>1</v>
      </c>
      <c r="B7" s="1386">
        <v>2</v>
      </c>
      <c r="C7" s="1387">
        <v>3</v>
      </c>
      <c r="D7" s="1388">
        <v>4</v>
      </c>
      <c r="E7" s="1388">
        <v>5</v>
      </c>
      <c r="F7" s="1388">
        <v>5</v>
      </c>
      <c r="G7" s="1388">
        <v>6</v>
      </c>
      <c r="H7" s="1388">
        <v>7</v>
      </c>
      <c r="I7" s="1388">
        <v>8</v>
      </c>
      <c r="J7" s="1388">
        <v>9</v>
      </c>
      <c r="K7" s="1388">
        <v>10</v>
      </c>
      <c r="L7" s="7" t="e">
        <f>L11+L58+L137+L169</f>
        <v>#REF!</v>
      </c>
      <c r="M7" s="7" t="e">
        <f>I7-L7</f>
        <v>#REF!</v>
      </c>
      <c r="N7" s="8"/>
      <c r="O7" s="7"/>
      <c r="P7" s="7"/>
      <c r="Q7" s="4"/>
    </row>
    <row r="8" spans="1:17" ht="38.25" customHeight="1" thickBot="1" x14ac:dyDescent="0.3">
      <c r="A8" s="1737" t="s">
        <v>293</v>
      </c>
      <c r="B8" s="1740" t="s">
        <v>1179</v>
      </c>
      <c r="C8" s="1389" t="s">
        <v>529</v>
      </c>
      <c r="D8" s="1390"/>
      <c r="E8" s="1390"/>
      <c r="F8" s="1390"/>
      <c r="G8" s="1390"/>
      <c r="H8" s="1390"/>
      <c r="I8" s="1391">
        <f>I9+I10+I11+I12</f>
        <v>1000809166.6899999</v>
      </c>
      <c r="J8" s="1391">
        <f>J9+J10+J11+J12</f>
        <v>1019422504.8099999</v>
      </c>
      <c r="K8" s="1391">
        <f>K9+K10+K11+K12</f>
        <v>503303510.47000003</v>
      </c>
      <c r="L8" s="4"/>
    </row>
    <row r="9" spans="1:17" ht="37.5" customHeight="1" x14ac:dyDescent="0.25">
      <c r="A9" s="1738"/>
      <c r="B9" s="1741"/>
      <c r="C9" s="1377" t="s">
        <v>530</v>
      </c>
      <c r="D9" s="1378"/>
      <c r="E9" s="1378"/>
      <c r="F9" s="1378"/>
      <c r="G9" s="1378"/>
      <c r="H9" s="1378"/>
      <c r="I9" s="1379">
        <f>I14+I63</f>
        <v>98491107.519999996</v>
      </c>
      <c r="J9" s="1379">
        <f>J14+J63</f>
        <v>100527116.24000001</v>
      </c>
      <c r="K9" s="1380">
        <f>K14+K63</f>
        <v>41623260.559999995</v>
      </c>
      <c r="L9" s="4"/>
    </row>
    <row r="10" spans="1:17" ht="46.5" customHeight="1" x14ac:dyDescent="0.25">
      <c r="A10" s="1738"/>
      <c r="B10" s="1741"/>
      <c r="C10" s="1381" t="s">
        <v>531</v>
      </c>
      <c r="D10" s="1382"/>
      <c r="E10" s="1382"/>
      <c r="F10" s="1382"/>
      <c r="G10" s="1382"/>
      <c r="H10" s="1382"/>
      <c r="I10" s="1383">
        <f>I15+I64+I168</f>
        <v>552015269.05999994</v>
      </c>
      <c r="J10" s="1383">
        <f>J15+J64+J168</f>
        <v>553463697.81999993</v>
      </c>
      <c r="K10" s="1383">
        <f>K15+K64+K168</f>
        <v>278732678.60000002</v>
      </c>
      <c r="L10" s="4"/>
    </row>
    <row r="11" spans="1:17" ht="44.25" customHeight="1" x14ac:dyDescent="0.25">
      <c r="A11" s="1738"/>
      <c r="B11" s="1741"/>
      <c r="C11" s="1382" t="s">
        <v>532</v>
      </c>
      <c r="D11" s="1382"/>
      <c r="E11" s="1382"/>
      <c r="F11" s="1382"/>
      <c r="G11" s="1382"/>
      <c r="H11" s="1382"/>
      <c r="I11" s="1383">
        <f>I16+I65+I169+I197</f>
        <v>347034990.11000001</v>
      </c>
      <c r="J11" s="1383">
        <f>J16+J65+J169+J197</f>
        <v>362163890.75</v>
      </c>
      <c r="K11" s="1383">
        <f>K16+K65+K169+K197</f>
        <v>182329371.31</v>
      </c>
      <c r="L11" s="7" t="e">
        <f>I15+I20+I50+#REF!</f>
        <v>#REF!</v>
      </c>
      <c r="M11" s="7" t="e">
        <f>L11-I11</f>
        <v>#REF!</v>
      </c>
    </row>
    <row r="12" spans="1:17" ht="31.5" customHeight="1" thickBot="1" x14ac:dyDescent="0.3">
      <c r="A12" s="1739"/>
      <c r="B12" s="1742"/>
      <c r="C12" s="1392" t="s">
        <v>1180</v>
      </c>
      <c r="D12" s="1392"/>
      <c r="E12" s="1392"/>
      <c r="F12" s="1392"/>
      <c r="G12" s="1392"/>
      <c r="H12" s="1392"/>
      <c r="I12" s="1393">
        <f>I66</f>
        <v>3267800</v>
      </c>
      <c r="J12" s="1393">
        <f>J66</f>
        <v>3267800</v>
      </c>
      <c r="K12" s="1393">
        <f>K66</f>
        <v>618200</v>
      </c>
      <c r="L12" s="4"/>
    </row>
    <row r="13" spans="1:17" ht="33.75" customHeight="1" thickBot="1" x14ac:dyDescent="0.3">
      <c r="A13" s="1743" t="s">
        <v>292</v>
      </c>
      <c r="B13" s="1740" t="s">
        <v>591</v>
      </c>
      <c r="C13" s="1373" t="s">
        <v>529</v>
      </c>
      <c r="D13" s="1374"/>
      <c r="E13" s="1374"/>
      <c r="F13" s="1374"/>
      <c r="G13" s="1374"/>
      <c r="H13" s="1374"/>
      <c r="I13" s="1375">
        <f>I14+I15+I16</f>
        <v>201904521</v>
      </c>
      <c r="J13" s="1375">
        <f>J14+J15+J16</f>
        <v>208491621</v>
      </c>
      <c r="K13" s="1376">
        <f>K14+K15+K16</f>
        <v>101915571.04000001</v>
      </c>
      <c r="L13" s="4"/>
    </row>
    <row r="14" spans="1:17" ht="45" customHeight="1" thickBot="1" x14ac:dyDescent="0.3">
      <c r="A14" s="1744"/>
      <c r="B14" s="1741"/>
      <c r="C14" s="1377" t="s">
        <v>530</v>
      </c>
      <c r="D14" s="1378"/>
      <c r="E14" s="1378"/>
      <c r="F14" s="1378"/>
      <c r="G14" s="1378"/>
      <c r="H14" s="1378"/>
      <c r="I14" s="1379">
        <f>I60</f>
        <v>0</v>
      </c>
      <c r="J14" s="1379">
        <f>J60</f>
        <v>0</v>
      </c>
      <c r="K14" s="1380">
        <f>K60</f>
        <v>0</v>
      </c>
      <c r="L14" s="161" t="e">
        <f>L16+L17+L19+L25+L26+L28+L30+L32+L34+L36+#REF!+#REF!+#REF!+L37+L38+L39+L54</f>
        <v>#REF!</v>
      </c>
      <c r="M14" s="9" t="e">
        <f>M16+M17+M19+M25+M26+M28+M30+M32+M34+M36+#REF!+#REF!+#REF!+M37+M38+M39+M54</f>
        <v>#REF!</v>
      </c>
      <c r="N14" s="9" t="e">
        <f>N16+N17+N19+N25+N26+N28+N30+N32+N34+N36+#REF!+#REF!+#REF!+N37+N38+N39+N54</f>
        <v>#REF!</v>
      </c>
    </row>
    <row r="15" spans="1:17" ht="31.5" customHeight="1" x14ac:dyDescent="0.25">
      <c r="A15" s="1744"/>
      <c r="B15" s="1741"/>
      <c r="C15" s="1381" t="s">
        <v>531</v>
      </c>
      <c r="D15" s="1382"/>
      <c r="E15" s="1382"/>
      <c r="F15" s="1382"/>
      <c r="G15" s="1382"/>
      <c r="H15" s="1382"/>
      <c r="I15" s="1383">
        <f>I24+I49+I50+I51+I52+I53+I57+I61</f>
        <v>111383470</v>
      </c>
      <c r="J15" s="1383">
        <f>J24+J49+J50+J51+J52+J53+J57+J61</f>
        <v>111784470</v>
      </c>
      <c r="K15" s="1383">
        <f>K24+K49+K50+K51+K52+K53+K57+K61</f>
        <v>54333818.079999998</v>
      </c>
    </row>
    <row r="16" spans="1:17" ht="52.5" customHeight="1" thickBot="1" x14ac:dyDescent="0.3">
      <c r="A16" s="1745"/>
      <c r="B16" s="1742"/>
      <c r="C16" s="1384" t="s">
        <v>532</v>
      </c>
      <c r="D16" s="1384"/>
      <c r="E16" s="1384"/>
      <c r="F16" s="1384"/>
      <c r="G16" s="1384"/>
      <c r="H16" s="1384"/>
      <c r="I16" s="1385">
        <f>I18+I19+I20+I21+I22+I23+I25+I27+I28+I29+I30+I31+I32+I33+I34+I35+I36+I37+I38+I39+I40+I42+I43+I44+I45+I46+I47+I48+I55+I59</f>
        <v>90521051</v>
      </c>
      <c r="J16" s="1385">
        <f>J18+J19+J20+J21+J22+J23+J25+J27+J28+J29+J30+J31+J32+J33+J34+J35+J36+J37+J38+J39+J40+J41+J42+J43+J44+J45+J46+J47+J48+J55+J59</f>
        <v>96707151</v>
      </c>
      <c r="K16" s="1385">
        <f>K18+K19+K20+K21+K22+K23+K25+K27+K28+K29+K30+K31+K32+K33+K34+K35+K36+K37+K38+K39+K40+K41+K42+K43+K44+K45+K46+K47+K48+K55+K59</f>
        <v>47581752.960000008</v>
      </c>
      <c r="O16" s="7"/>
    </row>
    <row r="17" spans="1:17" ht="43.5" thickBot="1" x14ac:dyDescent="0.3">
      <c r="A17" s="1288" t="s">
        <v>292</v>
      </c>
      <c r="B17" s="1289" t="s">
        <v>331</v>
      </c>
      <c r="C17" s="1289"/>
      <c r="D17" s="1746"/>
      <c r="E17" s="1747"/>
      <c r="F17" s="1747"/>
      <c r="G17" s="1747"/>
      <c r="H17" s="1748"/>
      <c r="I17" s="1290">
        <f>SUM(I18:I25)</f>
        <v>428000</v>
      </c>
      <c r="J17" s="1290">
        <f>SUM(J18:J25)</f>
        <v>428000</v>
      </c>
      <c r="K17" s="1290">
        <f>SUM(K18:K25)</f>
        <v>168568</v>
      </c>
      <c r="O17" s="7"/>
      <c r="P17" s="7"/>
    </row>
    <row r="18" spans="1:17" ht="44.25" customHeight="1" x14ac:dyDescent="0.25">
      <c r="A18" s="112" t="s">
        <v>308</v>
      </c>
      <c r="B18" s="103" t="s">
        <v>332</v>
      </c>
      <c r="C18" s="103" t="s">
        <v>345</v>
      </c>
      <c r="D18" s="1228">
        <v>974</v>
      </c>
      <c r="E18" s="1229" t="s">
        <v>356</v>
      </c>
      <c r="F18" s="1229" t="s">
        <v>357</v>
      </c>
      <c r="G18" s="1229" t="s">
        <v>358</v>
      </c>
      <c r="H18" s="1229" t="s">
        <v>359</v>
      </c>
      <c r="I18" s="1230">
        <v>381000</v>
      </c>
      <c r="J18" s="1231">
        <v>381000</v>
      </c>
      <c r="K18" s="1232">
        <v>145168</v>
      </c>
      <c r="O18" s="7">
        <f>J18+J19</f>
        <v>428000</v>
      </c>
      <c r="P18" s="7">
        <f>K18+K19</f>
        <v>168568</v>
      </c>
    </row>
    <row r="19" spans="1:17" ht="45" x14ac:dyDescent="0.25">
      <c r="A19" s="1150" t="s">
        <v>309</v>
      </c>
      <c r="B19" s="192" t="s">
        <v>592</v>
      </c>
      <c r="C19" s="192" t="s">
        <v>345</v>
      </c>
      <c r="D19" s="1233">
        <v>974</v>
      </c>
      <c r="E19" s="1234" t="s">
        <v>356</v>
      </c>
      <c r="F19" s="1234" t="s">
        <v>357</v>
      </c>
      <c r="G19" s="1234" t="s">
        <v>358</v>
      </c>
      <c r="H19" s="1234">
        <v>612</v>
      </c>
      <c r="I19" s="1235">
        <v>47000</v>
      </c>
      <c r="J19" s="1236">
        <v>47000</v>
      </c>
      <c r="K19" s="1237">
        <v>23400</v>
      </c>
      <c r="O19" s="7"/>
    </row>
    <row r="20" spans="1:17" ht="31.5" customHeight="1" x14ac:dyDescent="0.25">
      <c r="A20" s="1150" t="s">
        <v>310</v>
      </c>
      <c r="B20" s="1140" t="s">
        <v>333</v>
      </c>
      <c r="C20" s="1140" t="s">
        <v>345</v>
      </c>
      <c r="D20" s="181">
        <v>971</v>
      </c>
      <c r="E20" s="182" t="s">
        <v>356</v>
      </c>
      <c r="F20" s="182" t="s">
        <v>357</v>
      </c>
      <c r="G20" s="182" t="s">
        <v>360</v>
      </c>
      <c r="H20" s="182" t="s">
        <v>361</v>
      </c>
      <c r="I20" s="1238">
        <v>0</v>
      </c>
      <c r="J20" s="184">
        <v>0</v>
      </c>
      <c r="K20" s="185">
        <v>0</v>
      </c>
      <c r="O20" s="7"/>
    </row>
    <row r="21" spans="1:17" ht="30" customHeight="1" x14ac:dyDescent="0.25">
      <c r="A21" s="1704" t="s">
        <v>469</v>
      </c>
      <c r="B21" s="1665" t="s">
        <v>334</v>
      </c>
      <c r="C21" s="1665" t="s">
        <v>345</v>
      </c>
      <c r="D21" s="181">
        <v>974</v>
      </c>
      <c r="E21" s="182" t="s">
        <v>356</v>
      </c>
      <c r="F21" s="182" t="s">
        <v>357</v>
      </c>
      <c r="G21" s="182" t="s">
        <v>362</v>
      </c>
      <c r="H21" s="182" t="s">
        <v>363</v>
      </c>
      <c r="I21" s="1238">
        <v>0</v>
      </c>
      <c r="J21" s="184">
        <v>0</v>
      </c>
      <c r="K21" s="185">
        <v>0</v>
      </c>
      <c r="O21" s="7"/>
    </row>
    <row r="22" spans="1:17" ht="15.75" x14ac:dyDescent="0.25">
      <c r="A22" s="1718"/>
      <c r="B22" s="1664"/>
      <c r="C22" s="1664"/>
      <c r="D22" s="181">
        <v>974</v>
      </c>
      <c r="E22" s="182" t="s">
        <v>356</v>
      </c>
      <c r="F22" s="182" t="s">
        <v>357</v>
      </c>
      <c r="G22" s="182" t="s">
        <v>362</v>
      </c>
      <c r="H22" s="182">
        <v>244</v>
      </c>
      <c r="I22" s="1238">
        <v>0</v>
      </c>
      <c r="J22" s="184">
        <v>0</v>
      </c>
      <c r="K22" s="185">
        <v>0</v>
      </c>
      <c r="O22" s="7"/>
    </row>
    <row r="23" spans="1:17" s="292" customFormat="1" ht="60" x14ac:dyDescent="0.25">
      <c r="A23" s="1045" t="s">
        <v>470</v>
      </c>
      <c r="B23" s="1162" t="s">
        <v>537</v>
      </c>
      <c r="C23" s="1162" t="s">
        <v>345</v>
      </c>
      <c r="D23" s="404">
        <v>974</v>
      </c>
      <c r="E23" s="405" t="s">
        <v>356</v>
      </c>
      <c r="F23" s="405" t="s">
        <v>357</v>
      </c>
      <c r="G23" s="405" t="s">
        <v>1181</v>
      </c>
      <c r="H23" s="405" t="s">
        <v>363</v>
      </c>
      <c r="I23" s="1239">
        <v>0</v>
      </c>
      <c r="J23" s="1240">
        <v>0</v>
      </c>
      <c r="K23" s="1241">
        <v>0</v>
      </c>
      <c r="L23" s="15">
        <v>2762442.58</v>
      </c>
      <c r="M23" s="15">
        <v>2762442.58</v>
      </c>
      <c r="N23" s="15">
        <v>2762442.58</v>
      </c>
      <c r="O23" s="7"/>
      <c r="P23" s="7"/>
    </row>
    <row r="24" spans="1:17" s="292" customFormat="1" ht="75" x14ac:dyDescent="0.25">
      <c r="A24" s="111" t="s">
        <v>651</v>
      </c>
      <c r="B24" s="1151" t="s">
        <v>1182</v>
      </c>
      <c r="C24" s="1151" t="s">
        <v>315</v>
      </c>
      <c r="D24" s="181">
        <v>974</v>
      </c>
      <c r="E24" s="182" t="s">
        <v>356</v>
      </c>
      <c r="F24" s="182" t="s">
        <v>357</v>
      </c>
      <c r="G24" s="182">
        <v>110192362</v>
      </c>
      <c r="H24" s="182">
        <v>244</v>
      </c>
      <c r="I24" s="1238">
        <v>0</v>
      </c>
      <c r="J24" s="184">
        <v>0</v>
      </c>
      <c r="K24" s="184">
        <v>0</v>
      </c>
      <c r="O24" s="7"/>
    </row>
    <row r="25" spans="1:17" ht="75.75" thickBot="1" x14ac:dyDescent="0.3">
      <c r="A25" s="1150" t="s">
        <v>684</v>
      </c>
      <c r="B25" s="1140" t="s">
        <v>1182</v>
      </c>
      <c r="C25" s="1140" t="s">
        <v>345</v>
      </c>
      <c r="D25" s="181">
        <v>971</v>
      </c>
      <c r="E25" s="182" t="s">
        <v>356</v>
      </c>
      <c r="F25" s="182" t="s">
        <v>357</v>
      </c>
      <c r="G25" s="182" t="s">
        <v>731</v>
      </c>
      <c r="H25" s="182" t="s">
        <v>361</v>
      </c>
      <c r="I25" s="1238">
        <v>0</v>
      </c>
      <c r="J25" s="184">
        <v>0</v>
      </c>
      <c r="K25" s="185">
        <v>0</v>
      </c>
      <c r="O25" s="7"/>
    </row>
    <row r="26" spans="1:17" ht="43.5" thickBot="1" x14ac:dyDescent="0.3">
      <c r="A26" s="1288" t="s">
        <v>294</v>
      </c>
      <c r="B26" s="1289" t="s">
        <v>335</v>
      </c>
      <c r="C26" s="1289"/>
      <c r="D26" s="1749"/>
      <c r="E26" s="1750"/>
      <c r="F26" s="1750"/>
      <c r="G26" s="1750"/>
      <c r="H26" s="1751"/>
      <c r="I26" s="1291">
        <f>SUM(I27:I53)</f>
        <v>219939350.5</v>
      </c>
      <c r="J26" s="1291">
        <f>SUM(J27:J53)</f>
        <v>206922621</v>
      </c>
      <c r="K26" s="1292">
        <f>SUM(K27:K53)</f>
        <v>100846003.04000001</v>
      </c>
      <c r="O26" s="7"/>
      <c r="P26" s="7"/>
    </row>
    <row r="27" spans="1:17" ht="30" x14ac:dyDescent="0.25">
      <c r="A27" s="112" t="s">
        <v>297</v>
      </c>
      <c r="B27" s="103" t="s">
        <v>312</v>
      </c>
      <c r="C27" s="103" t="s">
        <v>345</v>
      </c>
      <c r="D27" s="1228">
        <v>974</v>
      </c>
      <c r="E27" s="1229" t="s">
        <v>356</v>
      </c>
      <c r="F27" s="1229" t="s">
        <v>357</v>
      </c>
      <c r="G27" s="1229" t="s">
        <v>364</v>
      </c>
      <c r="H27" s="1229" t="s">
        <v>359</v>
      </c>
      <c r="I27" s="1231">
        <v>130000</v>
      </c>
      <c r="J27" s="1231">
        <v>130000</v>
      </c>
      <c r="K27" s="1232">
        <v>52250</v>
      </c>
      <c r="O27" s="7">
        <f>J27+J28</f>
        <v>154000</v>
      </c>
      <c r="P27" s="7">
        <f>K27+K28</f>
        <v>61500</v>
      </c>
    </row>
    <row r="28" spans="1:17" ht="45" x14ac:dyDescent="0.25">
      <c r="A28" s="1150" t="s">
        <v>298</v>
      </c>
      <c r="B28" s="1151" t="s">
        <v>514</v>
      </c>
      <c r="C28" s="1151" t="s">
        <v>345</v>
      </c>
      <c r="D28" s="181">
        <v>974</v>
      </c>
      <c r="E28" s="182" t="s">
        <v>356</v>
      </c>
      <c r="F28" s="182" t="s">
        <v>357</v>
      </c>
      <c r="G28" s="182" t="s">
        <v>364</v>
      </c>
      <c r="H28" s="182">
        <v>612</v>
      </c>
      <c r="I28" s="184">
        <v>24000</v>
      </c>
      <c r="J28" s="184">
        <v>24000</v>
      </c>
      <c r="K28" s="185">
        <v>9250</v>
      </c>
      <c r="O28" s="7"/>
      <c r="P28" s="7"/>
    </row>
    <row r="29" spans="1:17" ht="30" x14ac:dyDescent="0.25">
      <c r="A29" s="1150" t="s">
        <v>299</v>
      </c>
      <c r="B29" s="1151" t="s">
        <v>336</v>
      </c>
      <c r="C29" s="1151" t="s">
        <v>345</v>
      </c>
      <c r="D29" s="181">
        <v>974</v>
      </c>
      <c r="E29" s="182" t="s">
        <v>356</v>
      </c>
      <c r="F29" s="182" t="s">
        <v>357</v>
      </c>
      <c r="G29" s="182" t="s">
        <v>365</v>
      </c>
      <c r="H29" s="182" t="s">
        <v>359</v>
      </c>
      <c r="I29" s="184">
        <v>1300000</v>
      </c>
      <c r="J29" s="184">
        <v>1300000</v>
      </c>
      <c r="K29" s="185">
        <v>59870</v>
      </c>
      <c r="O29" s="7">
        <f>J29+J30</f>
        <v>1450000</v>
      </c>
      <c r="P29" s="7">
        <f>K29+K30</f>
        <v>85309.6</v>
      </c>
      <c r="Q29" s="7"/>
    </row>
    <row r="30" spans="1:17" ht="45" x14ac:dyDescent="0.25">
      <c r="A30" s="1150" t="s">
        <v>300</v>
      </c>
      <c r="B30" s="1151" t="s">
        <v>515</v>
      </c>
      <c r="C30" s="1151" t="s">
        <v>345</v>
      </c>
      <c r="D30" s="181">
        <v>974</v>
      </c>
      <c r="E30" s="182" t="s">
        <v>356</v>
      </c>
      <c r="F30" s="182" t="s">
        <v>357</v>
      </c>
      <c r="G30" s="182" t="s">
        <v>365</v>
      </c>
      <c r="H30" s="182">
        <v>612</v>
      </c>
      <c r="I30" s="184">
        <v>150000</v>
      </c>
      <c r="J30" s="184">
        <v>150000</v>
      </c>
      <c r="K30" s="185">
        <v>25439.599999999999</v>
      </c>
      <c r="O30" s="7"/>
      <c r="P30" s="7"/>
    </row>
    <row r="31" spans="1:17" ht="45" x14ac:dyDescent="0.25">
      <c r="A31" s="1150" t="s">
        <v>301</v>
      </c>
      <c r="B31" s="200" t="s">
        <v>337</v>
      </c>
      <c r="C31" s="200" t="s">
        <v>345</v>
      </c>
      <c r="D31" s="181">
        <v>974</v>
      </c>
      <c r="E31" s="182" t="s">
        <v>356</v>
      </c>
      <c r="F31" s="182" t="s">
        <v>357</v>
      </c>
      <c r="G31" s="182" t="s">
        <v>366</v>
      </c>
      <c r="H31" s="182" t="s">
        <v>359</v>
      </c>
      <c r="I31" s="184">
        <v>8000</v>
      </c>
      <c r="J31" s="184">
        <v>8000</v>
      </c>
      <c r="K31" s="185">
        <v>0</v>
      </c>
      <c r="O31" s="7">
        <f>J31+J32</f>
        <v>9000</v>
      </c>
      <c r="P31" s="7">
        <f>K31+K32</f>
        <v>0</v>
      </c>
    </row>
    <row r="32" spans="1:17" ht="60" x14ac:dyDescent="0.25">
      <c r="A32" s="1150" t="s">
        <v>302</v>
      </c>
      <c r="B32" s="200" t="s">
        <v>593</v>
      </c>
      <c r="C32" s="200" t="s">
        <v>345</v>
      </c>
      <c r="D32" s="181">
        <v>974</v>
      </c>
      <c r="E32" s="182" t="s">
        <v>356</v>
      </c>
      <c r="F32" s="182" t="s">
        <v>357</v>
      </c>
      <c r="G32" s="182" t="s">
        <v>366</v>
      </c>
      <c r="H32" s="182">
        <v>612</v>
      </c>
      <c r="I32" s="184">
        <v>1000</v>
      </c>
      <c r="J32" s="184">
        <v>1000</v>
      </c>
      <c r="K32" s="185">
        <v>0</v>
      </c>
      <c r="O32" s="7"/>
      <c r="P32" s="7"/>
    </row>
    <row r="33" spans="1:16" ht="30" x14ac:dyDescent="0.25">
      <c r="A33" s="1150" t="s">
        <v>303</v>
      </c>
      <c r="B33" s="1151" t="s">
        <v>313</v>
      </c>
      <c r="C33" s="1151" t="s">
        <v>345</v>
      </c>
      <c r="D33" s="181">
        <v>974</v>
      </c>
      <c r="E33" s="182" t="s">
        <v>356</v>
      </c>
      <c r="F33" s="182" t="s">
        <v>357</v>
      </c>
      <c r="G33" s="182" t="s">
        <v>367</v>
      </c>
      <c r="H33" s="182">
        <v>244</v>
      </c>
      <c r="I33" s="184">
        <v>367306.5</v>
      </c>
      <c r="J33" s="184">
        <v>367306.5</v>
      </c>
      <c r="K33" s="185">
        <v>113430</v>
      </c>
      <c r="O33" s="7">
        <f>J33+J34</f>
        <v>388606.5</v>
      </c>
      <c r="P33" s="7">
        <f>K33+K34</f>
        <v>120930</v>
      </c>
    </row>
    <row r="34" spans="1:16" ht="43.5" customHeight="1" x14ac:dyDescent="0.25">
      <c r="A34" s="1150" t="s">
        <v>304</v>
      </c>
      <c r="B34" s="1151" t="s">
        <v>516</v>
      </c>
      <c r="C34" s="1151" t="s">
        <v>345</v>
      </c>
      <c r="D34" s="181">
        <v>974</v>
      </c>
      <c r="E34" s="182" t="s">
        <v>356</v>
      </c>
      <c r="F34" s="182" t="s">
        <v>357</v>
      </c>
      <c r="G34" s="182" t="s">
        <v>367</v>
      </c>
      <c r="H34" s="182">
        <v>612</v>
      </c>
      <c r="I34" s="184">
        <v>21300</v>
      </c>
      <c r="J34" s="184">
        <v>21300</v>
      </c>
      <c r="K34" s="185">
        <v>7500</v>
      </c>
      <c r="O34" s="7"/>
    </row>
    <row r="35" spans="1:16" ht="57" customHeight="1" x14ac:dyDescent="0.25">
      <c r="A35" s="1150" t="s">
        <v>305</v>
      </c>
      <c r="B35" s="1151" t="s">
        <v>424</v>
      </c>
      <c r="C35" s="1151" t="s">
        <v>345</v>
      </c>
      <c r="D35" s="181">
        <v>974</v>
      </c>
      <c r="E35" s="182" t="s">
        <v>356</v>
      </c>
      <c r="F35" s="182" t="s">
        <v>357</v>
      </c>
      <c r="G35" s="182" t="s">
        <v>1183</v>
      </c>
      <c r="H35" s="182" t="s">
        <v>359</v>
      </c>
      <c r="I35" s="184">
        <v>0</v>
      </c>
      <c r="J35" s="184">
        <v>0</v>
      </c>
      <c r="K35" s="185">
        <v>0</v>
      </c>
      <c r="O35" s="7"/>
    </row>
    <row r="36" spans="1:16" ht="46.5" customHeight="1" x14ac:dyDescent="0.25">
      <c r="A36" s="1150" t="s">
        <v>517</v>
      </c>
      <c r="B36" s="1151" t="s">
        <v>524</v>
      </c>
      <c r="C36" s="1151" t="s">
        <v>345</v>
      </c>
      <c r="D36" s="181">
        <v>974</v>
      </c>
      <c r="E36" s="182" t="s">
        <v>356</v>
      </c>
      <c r="F36" s="182" t="s">
        <v>357</v>
      </c>
      <c r="G36" s="182" t="s">
        <v>1183</v>
      </c>
      <c r="H36" s="182">
        <v>612</v>
      </c>
      <c r="I36" s="184">
        <v>0</v>
      </c>
      <c r="J36" s="184">
        <v>0</v>
      </c>
      <c r="K36" s="185">
        <v>0</v>
      </c>
      <c r="O36" s="7"/>
      <c r="P36" s="7"/>
    </row>
    <row r="37" spans="1:16" ht="19.5" customHeight="1" x14ac:dyDescent="0.25">
      <c r="A37" s="1713" t="s">
        <v>518</v>
      </c>
      <c r="B37" s="1640" t="s">
        <v>338</v>
      </c>
      <c r="C37" s="1716" t="s">
        <v>345</v>
      </c>
      <c r="D37" s="181">
        <v>974</v>
      </c>
      <c r="E37" s="182" t="s">
        <v>356</v>
      </c>
      <c r="F37" s="182" t="s">
        <v>357</v>
      </c>
      <c r="G37" s="182" t="s">
        <v>368</v>
      </c>
      <c r="H37" s="182" t="s">
        <v>369</v>
      </c>
      <c r="I37" s="184">
        <v>28353260</v>
      </c>
      <c r="J37" s="184">
        <v>29700977.870000001</v>
      </c>
      <c r="K37" s="185">
        <v>15677095.800000001</v>
      </c>
      <c r="O37" s="7">
        <f>J37+J38+J39+OJ40+J41+J42+J43+J44+J40+J45</f>
        <v>76401593.5</v>
      </c>
      <c r="P37" s="7">
        <f>K37+K38+K39+OK40+K41+K42+K43+K44+K40+K45</f>
        <v>39419561.710000001</v>
      </c>
    </row>
    <row r="38" spans="1:16" ht="23.25" customHeight="1" x14ac:dyDescent="0.25">
      <c r="A38" s="1714"/>
      <c r="B38" s="1715"/>
      <c r="C38" s="1717"/>
      <c r="D38" s="181">
        <v>974</v>
      </c>
      <c r="E38" s="182" t="s">
        <v>356</v>
      </c>
      <c r="F38" s="182" t="s">
        <v>357</v>
      </c>
      <c r="G38" s="182" t="s">
        <v>368</v>
      </c>
      <c r="H38" s="182" t="s">
        <v>370</v>
      </c>
      <c r="I38" s="184">
        <v>10000</v>
      </c>
      <c r="J38" s="184">
        <v>10000</v>
      </c>
      <c r="K38" s="185">
        <v>0</v>
      </c>
      <c r="O38" s="7"/>
    </row>
    <row r="39" spans="1:16" ht="30" customHeight="1" x14ac:dyDescent="0.25">
      <c r="A39" s="1714"/>
      <c r="B39" s="1715"/>
      <c r="C39" s="1717"/>
      <c r="D39" s="181">
        <v>974</v>
      </c>
      <c r="E39" s="182" t="s">
        <v>356</v>
      </c>
      <c r="F39" s="182" t="s">
        <v>357</v>
      </c>
      <c r="G39" s="182" t="s">
        <v>368</v>
      </c>
      <c r="H39" s="182" t="s">
        <v>371</v>
      </c>
      <c r="I39" s="184">
        <v>8539120</v>
      </c>
      <c r="J39" s="184">
        <v>8458068.5999999996</v>
      </c>
      <c r="K39" s="185">
        <v>4089884.01</v>
      </c>
      <c r="O39" s="7"/>
    </row>
    <row r="40" spans="1:16" ht="30" customHeight="1" x14ac:dyDescent="0.25">
      <c r="A40" s="1714"/>
      <c r="B40" s="1715"/>
      <c r="C40" s="1717"/>
      <c r="D40" s="181">
        <v>974</v>
      </c>
      <c r="E40" s="182" t="s">
        <v>356</v>
      </c>
      <c r="F40" s="182" t="s">
        <v>357</v>
      </c>
      <c r="G40" s="182" t="s">
        <v>368</v>
      </c>
      <c r="H40" s="182" t="s">
        <v>359</v>
      </c>
      <c r="I40" s="184">
        <v>19122829.5</v>
      </c>
      <c r="J40" s="184">
        <v>23622829.5</v>
      </c>
      <c r="K40" s="185">
        <v>13393002.689999999</v>
      </c>
      <c r="O40" s="7"/>
    </row>
    <row r="41" spans="1:16" ht="30" customHeight="1" x14ac:dyDescent="0.25">
      <c r="A41" s="1714"/>
      <c r="B41" s="1715"/>
      <c r="C41" s="1717"/>
      <c r="D41" s="181">
        <v>974</v>
      </c>
      <c r="E41" s="182" t="s">
        <v>356</v>
      </c>
      <c r="F41" s="182" t="s">
        <v>357</v>
      </c>
      <c r="G41" s="182" t="s">
        <v>368</v>
      </c>
      <c r="H41" s="182">
        <v>321</v>
      </c>
      <c r="I41" s="184">
        <v>19122829.5</v>
      </c>
      <c r="J41" s="184">
        <v>349433.53</v>
      </c>
      <c r="K41" s="185">
        <v>320128.24</v>
      </c>
      <c r="O41" s="7"/>
    </row>
    <row r="42" spans="1:16" ht="30" customHeight="1" x14ac:dyDescent="0.25">
      <c r="A42" s="1714"/>
      <c r="B42" s="1715"/>
      <c r="C42" s="1717"/>
      <c r="D42" s="181">
        <v>974</v>
      </c>
      <c r="E42" s="182" t="s">
        <v>356</v>
      </c>
      <c r="F42" s="182" t="s">
        <v>357</v>
      </c>
      <c r="G42" s="182" t="s">
        <v>368</v>
      </c>
      <c r="H42" s="182" t="s">
        <v>372</v>
      </c>
      <c r="I42" s="184">
        <v>1082734</v>
      </c>
      <c r="J42" s="184">
        <v>1082734</v>
      </c>
      <c r="K42" s="185">
        <v>527546</v>
      </c>
      <c r="O42" s="7"/>
    </row>
    <row r="43" spans="1:16" ht="30" customHeight="1" x14ac:dyDescent="0.25">
      <c r="A43" s="1714"/>
      <c r="B43" s="1715"/>
      <c r="C43" s="1717"/>
      <c r="D43" s="181">
        <v>974</v>
      </c>
      <c r="E43" s="182" t="s">
        <v>356</v>
      </c>
      <c r="F43" s="182" t="s">
        <v>357</v>
      </c>
      <c r="G43" s="182" t="s">
        <v>368</v>
      </c>
      <c r="H43" s="182" t="s">
        <v>373</v>
      </c>
      <c r="I43" s="184">
        <v>9000</v>
      </c>
      <c r="J43" s="184">
        <v>9000</v>
      </c>
      <c r="K43" s="185">
        <v>0</v>
      </c>
      <c r="L43" s="1113"/>
      <c r="M43" s="183"/>
      <c r="N43" s="407"/>
      <c r="O43" s="408"/>
    </row>
    <row r="44" spans="1:16" ht="15.6" customHeight="1" x14ac:dyDescent="0.25">
      <c r="A44" s="1714"/>
      <c r="B44" s="1715"/>
      <c r="C44" s="1717"/>
      <c r="D44" s="181">
        <v>974</v>
      </c>
      <c r="E44" s="182" t="s">
        <v>356</v>
      </c>
      <c r="F44" s="182" t="s">
        <v>357</v>
      </c>
      <c r="G44" s="182" t="s">
        <v>368</v>
      </c>
      <c r="H44" s="182" t="s">
        <v>374</v>
      </c>
      <c r="I44" s="184">
        <v>180000</v>
      </c>
      <c r="J44" s="184">
        <v>180000</v>
      </c>
      <c r="K44" s="185">
        <v>10000</v>
      </c>
      <c r="O44" s="7"/>
      <c r="P44" s="7"/>
    </row>
    <row r="45" spans="1:16" ht="114" customHeight="1" x14ac:dyDescent="0.25">
      <c r="A45" s="1150" t="s">
        <v>519</v>
      </c>
      <c r="B45" s="1151" t="s">
        <v>525</v>
      </c>
      <c r="C45" s="1151" t="s">
        <v>345</v>
      </c>
      <c r="D45" s="181">
        <v>974</v>
      </c>
      <c r="E45" s="182" t="s">
        <v>356</v>
      </c>
      <c r="F45" s="182" t="s">
        <v>357</v>
      </c>
      <c r="G45" s="182" t="s">
        <v>368</v>
      </c>
      <c r="H45" s="182">
        <v>611</v>
      </c>
      <c r="I45" s="184">
        <v>13100000</v>
      </c>
      <c r="J45" s="184">
        <v>12988550</v>
      </c>
      <c r="K45" s="185">
        <v>5401904.9699999997</v>
      </c>
      <c r="O45" s="7"/>
    </row>
    <row r="46" spans="1:16" ht="50.25" customHeight="1" x14ac:dyDescent="0.25">
      <c r="A46" s="1704" t="s">
        <v>520</v>
      </c>
      <c r="B46" s="1716" t="s">
        <v>320</v>
      </c>
      <c r="C46" s="1640" t="s">
        <v>345</v>
      </c>
      <c r="D46" s="181">
        <v>974</v>
      </c>
      <c r="E46" s="182" t="s">
        <v>356</v>
      </c>
      <c r="F46" s="182" t="s">
        <v>357</v>
      </c>
      <c r="G46" s="182" t="s">
        <v>375</v>
      </c>
      <c r="H46" s="182" t="s">
        <v>359</v>
      </c>
      <c r="I46" s="184">
        <v>597188</v>
      </c>
      <c r="J46" s="184">
        <v>597188</v>
      </c>
      <c r="K46" s="185">
        <v>214465.52</v>
      </c>
      <c r="O46" s="7">
        <f>J46+J47+J48</f>
        <v>17795951</v>
      </c>
      <c r="P46" s="7">
        <f>K46+K47+K48</f>
        <v>7705883.6499999994</v>
      </c>
    </row>
    <row r="47" spans="1:16" ht="15.6" customHeight="1" x14ac:dyDescent="0.25">
      <c r="A47" s="1718"/>
      <c r="B47" s="1719"/>
      <c r="C47" s="1641"/>
      <c r="D47" s="181">
        <v>974</v>
      </c>
      <c r="E47" s="182" t="s">
        <v>356</v>
      </c>
      <c r="F47" s="182" t="s">
        <v>357</v>
      </c>
      <c r="G47" s="182" t="s">
        <v>375</v>
      </c>
      <c r="H47" s="182">
        <v>247</v>
      </c>
      <c r="I47" s="184">
        <v>14226423</v>
      </c>
      <c r="J47" s="184">
        <v>14226423</v>
      </c>
      <c r="K47" s="185">
        <v>6795801.8899999997</v>
      </c>
      <c r="L47" s="185">
        <v>47293729.229999997</v>
      </c>
      <c r="M47" s="185">
        <v>47293729.229999997</v>
      </c>
      <c r="N47" s="523">
        <v>47293729.229999997</v>
      </c>
      <c r="O47" s="524"/>
      <c r="P47" s="524"/>
    </row>
    <row r="48" spans="1:16" ht="96" customHeight="1" x14ac:dyDescent="0.25">
      <c r="A48" s="1242" t="s">
        <v>521</v>
      </c>
      <c r="B48" s="1190" t="s">
        <v>526</v>
      </c>
      <c r="C48" s="129" t="s">
        <v>345</v>
      </c>
      <c r="D48" s="181">
        <v>974</v>
      </c>
      <c r="E48" s="182" t="s">
        <v>356</v>
      </c>
      <c r="F48" s="182" t="s">
        <v>357</v>
      </c>
      <c r="G48" s="182" t="s">
        <v>375</v>
      </c>
      <c r="H48" s="182">
        <v>611</v>
      </c>
      <c r="I48" s="184">
        <v>2870890</v>
      </c>
      <c r="J48" s="184">
        <v>2972340</v>
      </c>
      <c r="K48" s="185">
        <v>695616.24</v>
      </c>
      <c r="O48" s="7"/>
    </row>
    <row r="49" spans="1:16" ht="42" customHeight="1" x14ac:dyDescent="0.25">
      <c r="A49" s="1713" t="s">
        <v>522</v>
      </c>
      <c r="B49" s="1640" t="s">
        <v>311</v>
      </c>
      <c r="C49" s="1640" t="s">
        <v>315</v>
      </c>
      <c r="D49" s="181">
        <v>974</v>
      </c>
      <c r="E49" s="186" t="s">
        <v>356</v>
      </c>
      <c r="F49" s="186" t="s">
        <v>357</v>
      </c>
      <c r="G49" s="186" t="s">
        <v>376</v>
      </c>
      <c r="H49" s="186" t="s">
        <v>369</v>
      </c>
      <c r="I49" s="184">
        <v>66576593</v>
      </c>
      <c r="J49" s="184">
        <v>68670222</v>
      </c>
      <c r="K49" s="185">
        <v>33547555.68</v>
      </c>
      <c r="O49" s="7">
        <f>J49+J50+J51+J52</f>
        <v>105898754</v>
      </c>
      <c r="P49" s="7">
        <f>K49+K50+K51+K52</f>
        <v>52033976.269999996</v>
      </c>
    </row>
    <row r="50" spans="1:16" ht="15.75" x14ac:dyDescent="0.25">
      <c r="A50" s="1714"/>
      <c r="B50" s="1641"/>
      <c r="C50" s="1641"/>
      <c r="D50" s="181">
        <v>974</v>
      </c>
      <c r="E50" s="186" t="s">
        <v>356</v>
      </c>
      <c r="F50" s="186" t="s">
        <v>357</v>
      </c>
      <c r="G50" s="186" t="s">
        <v>376</v>
      </c>
      <c r="H50" s="186" t="s">
        <v>371</v>
      </c>
      <c r="I50" s="184">
        <v>20106132</v>
      </c>
      <c r="J50" s="184">
        <v>20738408</v>
      </c>
      <c r="K50" s="185">
        <v>10497099.82</v>
      </c>
      <c r="O50" s="7"/>
    </row>
    <row r="51" spans="1:16" ht="15.75" x14ac:dyDescent="0.25">
      <c r="A51" s="1714"/>
      <c r="B51" s="1641"/>
      <c r="C51" s="1641"/>
      <c r="D51" s="181">
        <v>974</v>
      </c>
      <c r="E51" s="186" t="s">
        <v>356</v>
      </c>
      <c r="F51" s="186" t="s">
        <v>357</v>
      </c>
      <c r="G51" s="186" t="s">
        <v>376</v>
      </c>
      <c r="H51" s="186" t="s">
        <v>359</v>
      </c>
      <c r="I51" s="184">
        <v>2725905</v>
      </c>
      <c r="J51" s="184">
        <v>0</v>
      </c>
      <c r="K51" s="185">
        <v>0</v>
      </c>
      <c r="O51" s="7"/>
    </row>
    <row r="52" spans="1:16" ht="72.75" customHeight="1" x14ac:dyDescent="0.25">
      <c r="A52" s="187" t="s">
        <v>523</v>
      </c>
      <c r="B52" s="1190" t="s">
        <v>527</v>
      </c>
      <c r="C52" s="129" t="s">
        <v>315</v>
      </c>
      <c r="D52" s="181">
        <v>974</v>
      </c>
      <c r="E52" s="182" t="s">
        <v>356</v>
      </c>
      <c r="F52" s="182" t="s">
        <v>357</v>
      </c>
      <c r="G52" s="182" t="s">
        <v>376</v>
      </c>
      <c r="H52" s="182">
        <v>611</v>
      </c>
      <c r="I52" s="184">
        <v>16490124</v>
      </c>
      <c r="J52" s="184">
        <v>16490124</v>
      </c>
      <c r="K52" s="185">
        <v>7989320.7699999996</v>
      </c>
      <c r="O52" s="7"/>
    </row>
    <row r="53" spans="1:16" ht="63" customHeight="1" thickBot="1" x14ac:dyDescent="0.3">
      <c r="A53" s="113" t="s">
        <v>528</v>
      </c>
      <c r="B53" s="1132" t="s">
        <v>24</v>
      </c>
      <c r="C53" s="1132" t="s">
        <v>315</v>
      </c>
      <c r="D53" s="1243">
        <v>974</v>
      </c>
      <c r="E53" s="1244" t="s">
        <v>377</v>
      </c>
      <c r="F53" s="1244" t="s">
        <v>378</v>
      </c>
      <c r="G53" s="1244" t="s">
        <v>379</v>
      </c>
      <c r="H53" s="1244" t="s">
        <v>380</v>
      </c>
      <c r="I53" s="1245">
        <v>4824716</v>
      </c>
      <c r="J53" s="1245">
        <v>4824716</v>
      </c>
      <c r="K53" s="1246">
        <v>1418841.81</v>
      </c>
      <c r="O53" s="7"/>
    </row>
    <row r="54" spans="1:16" ht="90.75" customHeight="1" thickBot="1" x14ac:dyDescent="0.3">
      <c r="A54" s="509" t="s">
        <v>295</v>
      </c>
      <c r="B54" s="1209" t="s">
        <v>55</v>
      </c>
      <c r="C54" s="1211"/>
      <c r="D54" s="1627"/>
      <c r="E54" s="1628"/>
      <c r="F54" s="1628"/>
      <c r="G54" s="1628"/>
      <c r="H54" s="1629"/>
      <c r="I54" s="1202">
        <f>SUM(I55:I55)</f>
        <v>0</v>
      </c>
      <c r="J54" s="1202">
        <f>SUM(J55:J55)</f>
        <v>80000</v>
      </c>
      <c r="K54" s="1293">
        <f>SUM(K55:K55)</f>
        <v>20000</v>
      </c>
      <c r="O54" s="7"/>
    </row>
    <row r="55" spans="1:16" ht="153" customHeight="1" thickBot="1" x14ac:dyDescent="0.3">
      <c r="A55" s="1247" t="s">
        <v>306</v>
      </c>
      <c r="B55" s="1248" t="s">
        <v>57</v>
      </c>
      <c r="C55" s="1248" t="s">
        <v>345</v>
      </c>
      <c r="D55" s="1249">
        <v>974</v>
      </c>
      <c r="E55" s="1249" t="s">
        <v>377</v>
      </c>
      <c r="F55" s="1250" t="s">
        <v>399</v>
      </c>
      <c r="G55" s="1250" t="s">
        <v>1184</v>
      </c>
      <c r="H55" s="1250" t="s">
        <v>359</v>
      </c>
      <c r="I55" s="1251">
        <v>0</v>
      </c>
      <c r="J55" s="1251">
        <v>80000</v>
      </c>
      <c r="K55" s="1252">
        <v>20000</v>
      </c>
      <c r="O55" s="7"/>
    </row>
    <row r="56" spans="1:16" ht="83.25" customHeight="1" thickBot="1" x14ac:dyDescent="0.3">
      <c r="A56" s="1369" t="s">
        <v>296</v>
      </c>
      <c r="B56" s="1370" t="s">
        <v>533</v>
      </c>
      <c r="C56" s="1370"/>
      <c r="D56" s="1630"/>
      <c r="E56" s="1631"/>
      <c r="F56" s="1631"/>
      <c r="G56" s="1631"/>
      <c r="H56" s="1632"/>
      <c r="I56" s="1371">
        <f>I57</f>
        <v>660000</v>
      </c>
      <c r="J56" s="1371">
        <f>J57</f>
        <v>1061000</v>
      </c>
      <c r="K56" s="1372">
        <f>K57</f>
        <v>881000</v>
      </c>
      <c r="O56" s="7"/>
    </row>
    <row r="57" spans="1:16" ht="29.25" customHeight="1" thickBot="1" x14ac:dyDescent="0.3">
      <c r="A57" s="1253" t="s">
        <v>27</v>
      </c>
      <c r="B57" s="1254" t="s">
        <v>25</v>
      </c>
      <c r="C57" s="1254" t="s">
        <v>315</v>
      </c>
      <c r="D57" s="1255">
        <v>974</v>
      </c>
      <c r="E57" s="1249">
        <v>10</v>
      </c>
      <c r="F57" s="1250" t="s">
        <v>381</v>
      </c>
      <c r="G57" s="1250" t="s">
        <v>534</v>
      </c>
      <c r="H57" s="1250" t="s">
        <v>382</v>
      </c>
      <c r="I57" s="1251">
        <v>660000</v>
      </c>
      <c r="J57" s="1251">
        <v>1061000</v>
      </c>
      <c r="K57" s="1252">
        <v>881000</v>
      </c>
      <c r="O57" s="7"/>
    </row>
    <row r="58" spans="1:16" ht="30" customHeight="1" thickBot="1" x14ac:dyDescent="0.3">
      <c r="A58" s="1294" t="s">
        <v>23</v>
      </c>
      <c r="B58" s="431" t="s">
        <v>26</v>
      </c>
      <c r="C58" s="431"/>
      <c r="D58" s="1688"/>
      <c r="E58" s="1689"/>
      <c r="F58" s="1689"/>
      <c r="G58" s="1689"/>
      <c r="H58" s="1690"/>
      <c r="I58" s="1295">
        <f>SUM(I59:I61)</f>
        <v>0</v>
      </c>
      <c r="J58" s="1295">
        <f>SUM(J59:J61)</f>
        <v>0</v>
      </c>
      <c r="K58" s="1296">
        <f>SUM(K59:K61)</f>
        <v>0</v>
      </c>
      <c r="L58" s="4" t="e">
        <f>I63+#REF!+#REF!+I123+#REF!+#REF!</f>
        <v>#REF!</v>
      </c>
      <c r="M58" s="4" t="e">
        <f>I58-L58</f>
        <v>#REF!</v>
      </c>
      <c r="O58" s="7"/>
    </row>
    <row r="59" spans="1:16" ht="60.75" customHeight="1" thickBot="1" x14ac:dyDescent="0.3">
      <c r="A59" s="1691" t="s">
        <v>535</v>
      </c>
      <c r="B59" s="1694" t="s">
        <v>28</v>
      </c>
      <c r="C59" s="1130" t="s">
        <v>345</v>
      </c>
      <c r="D59" s="1256" t="s">
        <v>383</v>
      </c>
      <c r="E59" s="193" t="s">
        <v>356</v>
      </c>
      <c r="F59" s="180" t="s">
        <v>357</v>
      </c>
      <c r="G59" s="1257" t="s">
        <v>384</v>
      </c>
      <c r="H59" s="1257" t="s">
        <v>361</v>
      </c>
      <c r="I59" s="87">
        <v>0</v>
      </c>
      <c r="J59" s="87">
        <v>0</v>
      </c>
      <c r="K59" s="1258">
        <v>0</v>
      </c>
      <c r="L59" s="1112">
        <v>3458342.75</v>
      </c>
      <c r="M59" s="86">
        <v>3458342.75</v>
      </c>
      <c r="N59" s="86">
        <v>3458342.75</v>
      </c>
      <c r="O59" s="7"/>
    </row>
    <row r="60" spans="1:16" ht="29.25" customHeight="1" thickBot="1" x14ac:dyDescent="0.3">
      <c r="A60" s="1692"/>
      <c r="B60" s="1663"/>
      <c r="C60" s="1130" t="s">
        <v>314</v>
      </c>
      <c r="D60" s="1256" t="s">
        <v>383</v>
      </c>
      <c r="E60" s="193" t="s">
        <v>356</v>
      </c>
      <c r="F60" s="180" t="s">
        <v>357</v>
      </c>
      <c r="G60" s="1257" t="s">
        <v>384</v>
      </c>
      <c r="H60" s="1257" t="s">
        <v>361</v>
      </c>
      <c r="I60" s="87">
        <v>0</v>
      </c>
      <c r="J60" s="87">
        <v>0</v>
      </c>
      <c r="K60" s="1258">
        <v>0</v>
      </c>
      <c r="L60" s="189" t="e">
        <f>SUM(L61:L63)</f>
        <v>#REF!</v>
      </c>
      <c r="M60" s="189" t="e">
        <f>SUM(M61:M63)</f>
        <v>#REF!</v>
      </c>
      <c r="N60" s="189">
        <f>SUM(N61:N63)</f>
        <v>124269253.83000001</v>
      </c>
      <c r="O60" s="7"/>
    </row>
    <row r="61" spans="1:16" ht="15.75" customHeight="1" thickBot="1" x14ac:dyDescent="0.3">
      <c r="A61" s="1693"/>
      <c r="B61" s="1673"/>
      <c r="C61" s="1132" t="s">
        <v>315</v>
      </c>
      <c r="D61" s="102" t="s">
        <v>383</v>
      </c>
      <c r="E61" s="102" t="s">
        <v>356</v>
      </c>
      <c r="F61" s="101" t="s">
        <v>357</v>
      </c>
      <c r="G61" s="1259" t="s">
        <v>384</v>
      </c>
      <c r="H61" s="1260" t="s">
        <v>361</v>
      </c>
      <c r="I61" s="89">
        <v>0</v>
      </c>
      <c r="J61" s="89">
        <v>0</v>
      </c>
      <c r="K61" s="90">
        <v>0</v>
      </c>
      <c r="O61" s="7"/>
    </row>
    <row r="62" spans="1:16" ht="15.75" thickBot="1" x14ac:dyDescent="0.3">
      <c r="A62" s="1695" t="s">
        <v>29</v>
      </c>
      <c r="B62" s="1698" t="s">
        <v>757</v>
      </c>
      <c r="C62" s="1342" t="s">
        <v>344</v>
      </c>
      <c r="D62" s="490"/>
      <c r="E62" s="490"/>
      <c r="F62" s="490"/>
      <c r="G62" s="490"/>
      <c r="H62" s="490"/>
      <c r="I62" s="1297">
        <f>SUM(I63:I66)</f>
        <v>707736925.69000006</v>
      </c>
      <c r="J62" s="1297">
        <f>SUM(J63:J66)</f>
        <v>719763163.80999994</v>
      </c>
      <c r="K62" s="1297">
        <f>SUM(K63:K66)</f>
        <v>354991692.96000004</v>
      </c>
      <c r="L62" s="190" t="e">
        <f>L112+L113+L114+L115+L117+L119+L121+L123+L129+L134+L136+L137</f>
        <v>#REF!</v>
      </c>
      <c r="M62" s="190" t="e">
        <f>M112+M113+M114+M115+M117+M119+M121+M123+M129+M134+M136+M137</f>
        <v>#REF!</v>
      </c>
      <c r="N62" s="190">
        <f>N112+N113+N114+N115+N117+N119+N121+N123+N129+N134+N136+N137</f>
        <v>124269253.83000001</v>
      </c>
      <c r="O62" s="7"/>
    </row>
    <row r="63" spans="1:16" ht="30.75" thickBot="1" x14ac:dyDescent="0.3">
      <c r="A63" s="1696"/>
      <c r="B63" s="1699"/>
      <c r="C63" s="1207" t="s">
        <v>314</v>
      </c>
      <c r="D63" s="19"/>
      <c r="E63" s="19"/>
      <c r="F63" s="19"/>
      <c r="G63" s="19"/>
      <c r="H63" s="19"/>
      <c r="I63" s="1304">
        <f>I126+I128+I139+I143+I147+I155+I158+I161+I163+I165+I80+I83+I99+I100+I101+I102</f>
        <v>98491107.519999996</v>
      </c>
      <c r="J63" s="1304">
        <f>J126+J128+J139+J143+J147+J155+J158+J161+J163+J165+J80+J83+J99+J100+J101+J102</f>
        <v>100527116.24000001</v>
      </c>
      <c r="K63" s="1304">
        <f>K126+K128+K139+K143+K147+K155+K158+K161+K163+K165+K80+K83+K99+K100+K101+K102</f>
        <v>41623260.559999995</v>
      </c>
      <c r="O63" s="7"/>
    </row>
    <row r="64" spans="1:16" ht="49.5" customHeight="1" thickBot="1" x14ac:dyDescent="0.3">
      <c r="A64" s="1696"/>
      <c r="B64" s="1699"/>
      <c r="C64" s="349" t="s">
        <v>315</v>
      </c>
      <c r="D64" s="20"/>
      <c r="E64" s="20"/>
      <c r="F64" s="20"/>
      <c r="G64" s="20"/>
      <c r="H64" s="20"/>
      <c r="I64" s="371">
        <f>I77+I81+I84+I86+I118+I119+I120+I121+I123+I124+I125+I127+I129+I133+I140+I144+I148+I151+I152+I156+I159+I162+I164+I166</f>
        <v>432962569.06</v>
      </c>
      <c r="J64" s="371">
        <f>J77+J81+J84+J86+J118+J119+J120+J121+J123+J124+J125+J127+J129+J133+J140+J144+J148+J151+J152+J156+J159+J162+J164+J166</f>
        <v>434009997.81999999</v>
      </c>
      <c r="K64" s="371">
        <f>K77+K81+K84+K86+K118+K119+K120+K121+K123+K124+K125+K127+K129+K133+K140+K144+K148+K151+K152+K156+K159+K162+K164+K166</f>
        <v>222224599.07000005</v>
      </c>
      <c r="L64" s="198">
        <f>SUM(L65:L77)</f>
        <v>0</v>
      </c>
      <c r="M64" s="198">
        <f>SUM(M65:M77)</f>
        <v>0</v>
      </c>
      <c r="N64" s="198">
        <f>SUM(N65:N77)</f>
        <v>0</v>
      </c>
      <c r="O64" s="7"/>
    </row>
    <row r="65" spans="1:16" ht="49.5" customHeight="1" x14ac:dyDescent="0.25">
      <c r="A65" s="1696"/>
      <c r="B65" s="1699"/>
      <c r="C65" s="349" t="s">
        <v>345</v>
      </c>
      <c r="D65" s="20"/>
      <c r="E65" s="20"/>
      <c r="F65" s="20"/>
      <c r="G65" s="20"/>
      <c r="H65" s="20"/>
      <c r="I65" s="371">
        <f>I68+I69+I70+I71+I72+I73+I74+I75+I76+I78+I79+I82+I85+I87+I89+I90+I91+I92+I93+I94+I95+I96+I97+I98+I103+I104+I105+I106+I107+I108+I109+I110+I111+I112+I113+I114+I115+I116+I117+I131++I134+I136+I138+I142+I146+I154+I157</f>
        <v>173015449.11000001</v>
      </c>
      <c r="J65" s="371">
        <f>J68+J69+J70+J71+J72+J73+J74+J75+J76+J78+J79+J82+J85+J87+J89+J90+J91+J92+J93+J94+J95+J96+J97+J98+J103+J104+J105+J106+J107+J108+J109+J110+J111+J112+J113+J114+J115+J116+J117+J131++J134+J136+J138+J142+J146+J154+J157</f>
        <v>181958249.75</v>
      </c>
      <c r="K65" s="371">
        <f>K68+K69+K70+K71+K72+K73+K74+K75+K76+K78+K79+K82+K85+K87+K89+K90+K91+K92+K93+K94+K95+K96+K97+K98+K103+K104+K105+K106+K107+K108+K109+K110+K111+K112+K113+K114+K115+K116+K117+K131++K134+K136+K138+K142+K146+K154+K157</f>
        <v>90525633.329999998</v>
      </c>
      <c r="O65" s="7"/>
      <c r="P65" s="7"/>
    </row>
    <row r="66" spans="1:16" ht="15.75" thickBot="1" x14ac:dyDescent="0.3">
      <c r="A66" s="1697"/>
      <c r="B66" s="1700"/>
      <c r="C66" s="1224" t="s">
        <v>1180</v>
      </c>
      <c r="D66" s="1225"/>
      <c r="E66" s="1225"/>
      <c r="F66" s="1225"/>
      <c r="G66" s="1225"/>
      <c r="H66" s="1225"/>
      <c r="I66" s="1343">
        <f>I141+I145+I149</f>
        <v>3267800</v>
      </c>
      <c r="J66" s="1343">
        <f>J141+J145+J149</f>
        <v>3267800</v>
      </c>
      <c r="K66" s="1343">
        <f>K141+K145+K149</f>
        <v>618200</v>
      </c>
      <c r="O66" s="7"/>
    </row>
    <row r="67" spans="1:16" s="292" customFormat="1" ht="43.5" thickBot="1" x14ac:dyDescent="0.3">
      <c r="A67" s="1294" t="s">
        <v>324</v>
      </c>
      <c r="B67" s="431" t="s">
        <v>30</v>
      </c>
      <c r="C67" s="431"/>
      <c r="D67" s="490"/>
      <c r="E67" s="490"/>
      <c r="F67" s="490"/>
      <c r="G67" s="490"/>
      <c r="H67" s="490"/>
      <c r="I67" s="1297">
        <f>SUM(I68:I85)</f>
        <v>4587870</v>
      </c>
      <c r="J67" s="1297">
        <f>SUM(J68:J87)</f>
        <v>10336062.219999999</v>
      </c>
      <c r="K67" s="1297">
        <f>SUM(K68:K87)</f>
        <v>47838.7</v>
      </c>
      <c r="O67" s="7"/>
    </row>
    <row r="68" spans="1:16" s="292" customFormat="1" ht="30" x14ac:dyDescent="0.25">
      <c r="A68" s="1261" t="s">
        <v>31</v>
      </c>
      <c r="B68" s="1213" t="s">
        <v>415</v>
      </c>
      <c r="C68" s="192" t="s">
        <v>345</v>
      </c>
      <c r="D68" s="193">
        <v>974</v>
      </c>
      <c r="E68" s="193" t="s">
        <v>356</v>
      </c>
      <c r="F68" s="180" t="s">
        <v>385</v>
      </c>
      <c r="G68" s="180" t="s">
        <v>776</v>
      </c>
      <c r="H68" s="180" t="s">
        <v>359</v>
      </c>
      <c r="I68" s="87">
        <v>0</v>
      </c>
      <c r="J68" s="87">
        <v>0</v>
      </c>
      <c r="K68" s="1258">
        <v>0</v>
      </c>
      <c r="O68" s="7"/>
    </row>
    <row r="69" spans="1:16" ht="52.5" customHeight="1" x14ac:dyDescent="0.25">
      <c r="A69" s="1150" t="s">
        <v>32</v>
      </c>
      <c r="B69" s="1141" t="s">
        <v>595</v>
      </c>
      <c r="C69" s="1151" t="s">
        <v>345</v>
      </c>
      <c r="D69" s="95">
        <v>974</v>
      </c>
      <c r="E69" s="95" t="s">
        <v>356</v>
      </c>
      <c r="F69" s="96" t="s">
        <v>385</v>
      </c>
      <c r="G69" s="96" t="s">
        <v>776</v>
      </c>
      <c r="H69" s="96" t="s">
        <v>386</v>
      </c>
      <c r="I69" s="88">
        <v>0</v>
      </c>
      <c r="J69" s="88">
        <v>0</v>
      </c>
      <c r="K69" s="1262">
        <v>0</v>
      </c>
      <c r="O69" s="7"/>
      <c r="P69" s="7"/>
    </row>
    <row r="70" spans="1:16" ht="74.25" customHeight="1" x14ac:dyDescent="0.25">
      <c r="A70" s="211" t="s">
        <v>449</v>
      </c>
      <c r="B70" s="204" t="s">
        <v>415</v>
      </c>
      <c r="C70" s="192" t="s">
        <v>345</v>
      </c>
      <c r="D70" s="193">
        <v>974</v>
      </c>
      <c r="E70" s="193" t="s">
        <v>356</v>
      </c>
      <c r="F70" s="180" t="s">
        <v>385</v>
      </c>
      <c r="G70" s="180" t="s">
        <v>414</v>
      </c>
      <c r="H70" s="180" t="s">
        <v>359</v>
      </c>
      <c r="I70" s="87">
        <v>0</v>
      </c>
      <c r="J70" s="87">
        <v>0</v>
      </c>
      <c r="K70" s="1258">
        <v>0</v>
      </c>
      <c r="O70" s="7"/>
    </row>
    <row r="71" spans="1:16" ht="30" customHeight="1" x14ac:dyDescent="0.25">
      <c r="A71" s="1150" t="s">
        <v>450</v>
      </c>
      <c r="B71" s="1141" t="s">
        <v>595</v>
      </c>
      <c r="C71" s="1151" t="s">
        <v>345</v>
      </c>
      <c r="D71" s="95">
        <v>974</v>
      </c>
      <c r="E71" s="95" t="s">
        <v>356</v>
      </c>
      <c r="F71" s="96" t="s">
        <v>385</v>
      </c>
      <c r="G71" s="96" t="s">
        <v>414</v>
      </c>
      <c r="H71" s="96" t="s">
        <v>386</v>
      </c>
      <c r="I71" s="88">
        <v>0</v>
      </c>
      <c r="J71" s="88">
        <v>0</v>
      </c>
      <c r="K71" s="1262">
        <v>0</v>
      </c>
      <c r="O71" s="7"/>
    </row>
    <row r="72" spans="1:16" ht="30" x14ac:dyDescent="0.25">
      <c r="A72" s="1701" t="s">
        <v>451</v>
      </c>
      <c r="B72" s="1702" t="s">
        <v>334</v>
      </c>
      <c r="C72" s="192" t="s">
        <v>345</v>
      </c>
      <c r="D72" s="193">
        <v>974</v>
      </c>
      <c r="E72" s="193" t="s">
        <v>356</v>
      </c>
      <c r="F72" s="180" t="s">
        <v>385</v>
      </c>
      <c r="G72" s="180" t="s">
        <v>539</v>
      </c>
      <c r="H72" s="180" t="s">
        <v>363</v>
      </c>
      <c r="I72" s="87">
        <v>0</v>
      </c>
      <c r="J72" s="87">
        <v>4200000</v>
      </c>
      <c r="K72" s="1258">
        <v>0</v>
      </c>
      <c r="L72" s="88">
        <v>0</v>
      </c>
      <c r="M72" s="88">
        <v>0</v>
      </c>
      <c r="N72" s="88">
        <v>0</v>
      </c>
      <c r="O72" s="7">
        <f>J72+J73</f>
        <v>4233040.7</v>
      </c>
      <c r="P72" s="7">
        <f>K72+K73</f>
        <v>33040.699999999997</v>
      </c>
    </row>
    <row r="73" spans="1:16" ht="30" x14ac:dyDescent="0.25">
      <c r="A73" s="1661"/>
      <c r="B73" s="1558"/>
      <c r="C73" s="192" t="s">
        <v>345</v>
      </c>
      <c r="D73" s="193">
        <v>974</v>
      </c>
      <c r="E73" s="193" t="s">
        <v>356</v>
      </c>
      <c r="F73" s="180" t="s">
        <v>385</v>
      </c>
      <c r="G73" s="180" t="s">
        <v>539</v>
      </c>
      <c r="H73" s="180" t="s">
        <v>359</v>
      </c>
      <c r="I73" s="87">
        <v>0</v>
      </c>
      <c r="J73" s="87">
        <v>33040.699999999997</v>
      </c>
      <c r="K73" s="1258">
        <v>33040.699999999997</v>
      </c>
      <c r="O73" s="7"/>
    </row>
    <row r="74" spans="1:16" ht="75" x14ac:dyDescent="0.25">
      <c r="A74" s="191" t="s">
        <v>452</v>
      </c>
      <c r="B74" s="1151" t="s">
        <v>536</v>
      </c>
      <c r="C74" s="1151" t="s">
        <v>345</v>
      </c>
      <c r="D74" s="95">
        <v>974</v>
      </c>
      <c r="E74" s="95" t="s">
        <v>356</v>
      </c>
      <c r="F74" s="96" t="s">
        <v>385</v>
      </c>
      <c r="G74" s="96" t="s">
        <v>539</v>
      </c>
      <c r="H74" s="96" t="s">
        <v>386</v>
      </c>
      <c r="I74" s="88">
        <v>0</v>
      </c>
      <c r="J74" s="88">
        <v>0</v>
      </c>
      <c r="K74" s="1262">
        <v>0</v>
      </c>
      <c r="O74" s="7"/>
    </row>
    <row r="75" spans="1:16" s="292" customFormat="1" ht="45" x14ac:dyDescent="0.25">
      <c r="A75" s="191" t="s">
        <v>453</v>
      </c>
      <c r="B75" s="1151" t="s">
        <v>1185</v>
      </c>
      <c r="C75" s="1151" t="s">
        <v>345</v>
      </c>
      <c r="D75" s="95">
        <v>974</v>
      </c>
      <c r="E75" s="95" t="s">
        <v>356</v>
      </c>
      <c r="F75" s="96" t="s">
        <v>385</v>
      </c>
      <c r="G75" s="96" t="s">
        <v>732</v>
      </c>
      <c r="H75" s="96" t="s">
        <v>359</v>
      </c>
      <c r="I75" s="88">
        <v>4587870</v>
      </c>
      <c r="J75" s="88">
        <v>4587870</v>
      </c>
      <c r="K75" s="1262">
        <v>0</v>
      </c>
      <c r="O75" s="7"/>
    </row>
    <row r="76" spans="1:16" s="292" customFormat="1" ht="75" x14ac:dyDescent="0.25">
      <c r="A76" s="191" t="s">
        <v>726</v>
      </c>
      <c r="B76" s="1151" t="s">
        <v>1186</v>
      </c>
      <c r="C76" s="1151" t="s">
        <v>345</v>
      </c>
      <c r="D76" s="95">
        <v>974</v>
      </c>
      <c r="E76" s="95" t="s">
        <v>356</v>
      </c>
      <c r="F76" s="96" t="s">
        <v>385</v>
      </c>
      <c r="G76" s="96" t="s">
        <v>732</v>
      </c>
      <c r="H76" s="96" t="s">
        <v>386</v>
      </c>
      <c r="I76" s="88">
        <v>0</v>
      </c>
      <c r="J76" s="88">
        <v>0</v>
      </c>
      <c r="K76" s="1262">
        <v>0</v>
      </c>
      <c r="O76" s="7"/>
      <c r="P76" s="7"/>
    </row>
    <row r="77" spans="1:16" s="292" customFormat="1" ht="75.75" thickBot="1" x14ac:dyDescent="0.3">
      <c r="A77" s="191" t="s">
        <v>727</v>
      </c>
      <c r="B77" s="1141" t="s">
        <v>1187</v>
      </c>
      <c r="C77" s="100" t="s">
        <v>315</v>
      </c>
      <c r="D77" s="95">
        <v>974</v>
      </c>
      <c r="E77" s="95" t="s">
        <v>356</v>
      </c>
      <c r="F77" s="96" t="s">
        <v>385</v>
      </c>
      <c r="G77" s="96" t="s">
        <v>779</v>
      </c>
      <c r="H77" s="96" t="s">
        <v>363</v>
      </c>
      <c r="I77" s="88">
        <v>0</v>
      </c>
      <c r="J77" s="88">
        <v>0</v>
      </c>
      <c r="K77" s="1262">
        <v>0</v>
      </c>
      <c r="O77" s="7"/>
    </row>
    <row r="78" spans="1:16" s="292" customFormat="1" ht="60" x14ac:dyDescent="0.25">
      <c r="A78" s="1150" t="s">
        <v>777</v>
      </c>
      <c r="B78" s="1141" t="s">
        <v>537</v>
      </c>
      <c r="C78" s="192" t="s">
        <v>345</v>
      </c>
      <c r="D78" s="193">
        <v>974</v>
      </c>
      <c r="E78" s="193" t="s">
        <v>356</v>
      </c>
      <c r="F78" s="180" t="s">
        <v>385</v>
      </c>
      <c r="G78" s="180" t="s">
        <v>540</v>
      </c>
      <c r="H78" s="180" t="s">
        <v>363</v>
      </c>
      <c r="I78" s="87">
        <v>0</v>
      </c>
      <c r="J78" s="87">
        <v>0</v>
      </c>
      <c r="K78" s="1258">
        <v>0</v>
      </c>
      <c r="O78" s="7"/>
    </row>
    <row r="79" spans="1:16" s="292" customFormat="1" ht="75.75" thickBot="1" x14ac:dyDescent="0.3">
      <c r="A79" s="191" t="s">
        <v>778</v>
      </c>
      <c r="B79" s="109" t="s">
        <v>538</v>
      </c>
      <c r="C79" s="1151" t="s">
        <v>345</v>
      </c>
      <c r="D79" s="95">
        <v>974</v>
      </c>
      <c r="E79" s="95" t="s">
        <v>356</v>
      </c>
      <c r="F79" s="96" t="s">
        <v>385</v>
      </c>
      <c r="G79" s="96" t="s">
        <v>540</v>
      </c>
      <c r="H79" s="96" t="s">
        <v>386</v>
      </c>
      <c r="I79" s="88">
        <v>0</v>
      </c>
      <c r="J79" s="88">
        <v>0</v>
      </c>
      <c r="K79" s="1262">
        <v>0</v>
      </c>
      <c r="O79" s="7"/>
    </row>
    <row r="80" spans="1:16" s="292" customFormat="1" ht="30" x14ac:dyDescent="0.25">
      <c r="A80" s="1704" t="s">
        <v>1188</v>
      </c>
      <c r="B80" s="1707" t="s">
        <v>728</v>
      </c>
      <c r="C80" s="1151" t="s">
        <v>314</v>
      </c>
      <c r="D80" s="95">
        <v>974</v>
      </c>
      <c r="E80" s="95" t="s">
        <v>356</v>
      </c>
      <c r="F80" s="96" t="s">
        <v>385</v>
      </c>
      <c r="G80" s="96" t="s">
        <v>733</v>
      </c>
      <c r="H80" s="96" t="s">
        <v>363</v>
      </c>
      <c r="I80" s="88">
        <v>0</v>
      </c>
      <c r="J80" s="88">
        <v>0</v>
      </c>
      <c r="K80" s="1262">
        <v>0</v>
      </c>
      <c r="O80" s="7"/>
    </row>
    <row r="81" spans="1:17" s="292" customFormat="1" ht="45" x14ac:dyDescent="0.25">
      <c r="A81" s="1705"/>
      <c r="B81" s="1708"/>
      <c r="C81" s="1151" t="s">
        <v>315</v>
      </c>
      <c r="D81" s="95">
        <v>974</v>
      </c>
      <c r="E81" s="95" t="s">
        <v>356</v>
      </c>
      <c r="F81" s="96" t="s">
        <v>385</v>
      </c>
      <c r="G81" s="96" t="s">
        <v>733</v>
      </c>
      <c r="H81" s="96" t="s">
        <v>363</v>
      </c>
      <c r="I81" s="88">
        <v>0</v>
      </c>
      <c r="J81" s="88">
        <v>0</v>
      </c>
      <c r="K81" s="1262">
        <v>0</v>
      </c>
      <c r="O81" s="7"/>
    </row>
    <row r="82" spans="1:17" ht="65.25" customHeight="1" x14ac:dyDescent="0.25">
      <c r="A82" s="1706"/>
      <c r="B82" s="1557"/>
      <c r="C82" s="1151" t="s">
        <v>345</v>
      </c>
      <c r="D82" s="95">
        <v>974</v>
      </c>
      <c r="E82" s="95" t="s">
        <v>356</v>
      </c>
      <c r="F82" s="96" t="s">
        <v>385</v>
      </c>
      <c r="G82" s="96" t="s">
        <v>733</v>
      </c>
      <c r="H82" s="96" t="s">
        <v>363</v>
      </c>
      <c r="I82" s="88">
        <v>0</v>
      </c>
      <c r="J82" s="88">
        <v>0</v>
      </c>
      <c r="K82" s="1262">
        <v>0</v>
      </c>
      <c r="O82" s="7"/>
    </row>
    <row r="83" spans="1:17" ht="33" customHeight="1" x14ac:dyDescent="0.25">
      <c r="A83" s="1706"/>
      <c r="B83" s="1557"/>
      <c r="C83" s="1151" t="s">
        <v>314</v>
      </c>
      <c r="D83" s="95">
        <v>974</v>
      </c>
      <c r="E83" s="95" t="s">
        <v>356</v>
      </c>
      <c r="F83" s="96" t="s">
        <v>385</v>
      </c>
      <c r="G83" s="96" t="s">
        <v>733</v>
      </c>
      <c r="H83" s="96" t="s">
        <v>359</v>
      </c>
      <c r="I83" s="88">
        <v>0</v>
      </c>
      <c r="J83" s="88">
        <v>0</v>
      </c>
      <c r="K83" s="1262">
        <v>0</v>
      </c>
      <c r="O83" s="7"/>
    </row>
    <row r="84" spans="1:17" ht="45" x14ac:dyDescent="0.25">
      <c r="A84" s="1706"/>
      <c r="B84" s="1557"/>
      <c r="C84" s="1151" t="s">
        <v>315</v>
      </c>
      <c r="D84" s="95">
        <v>974</v>
      </c>
      <c r="E84" s="95" t="s">
        <v>356</v>
      </c>
      <c r="F84" s="96" t="s">
        <v>385</v>
      </c>
      <c r="G84" s="96" t="s">
        <v>733</v>
      </c>
      <c r="H84" s="96" t="s">
        <v>359</v>
      </c>
      <c r="I84" s="88">
        <v>0</v>
      </c>
      <c r="J84" s="88">
        <v>0</v>
      </c>
      <c r="K84" s="1262">
        <v>0</v>
      </c>
      <c r="O84" s="7"/>
      <c r="P84" s="7"/>
      <c r="Q84" s="7"/>
    </row>
    <row r="85" spans="1:17" ht="45" customHeight="1" thickBot="1" x14ac:dyDescent="0.3">
      <c r="A85" s="1671"/>
      <c r="B85" s="1709"/>
      <c r="C85" s="1151" t="s">
        <v>345</v>
      </c>
      <c r="D85" s="95">
        <v>974</v>
      </c>
      <c r="E85" s="95" t="s">
        <v>356</v>
      </c>
      <c r="F85" s="96" t="s">
        <v>385</v>
      </c>
      <c r="G85" s="96" t="s">
        <v>733</v>
      </c>
      <c r="H85" s="96" t="s">
        <v>359</v>
      </c>
      <c r="I85" s="88">
        <v>0</v>
      </c>
      <c r="J85" s="88">
        <v>0</v>
      </c>
      <c r="K85" s="1262">
        <v>0</v>
      </c>
      <c r="O85" s="7"/>
    </row>
    <row r="86" spans="1:17" ht="53.25" customHeight="1" x14ac:dyDescent="0.25">
      <c r="A86" s="1710" t="s">
        <v>1189</v>
      </c>
      <c r="B86" s="1712" t="s">
        <v>1190</v>
      </c>
      <c r="C86" s="1151" t="s">
        <v>315</v>
      </c>
      <c r="D86" s="95">
        <v>974</v>
      </c>
      <c r="E86" s="95" t="s">
        <v>356</v>
      </c>
      <c r="F86" s="96" t="s">
        <v>385</v>
      </c>
      <c r="G86" s="96" t="s">
        <v>1191</v>
      </c>
      <c r="H86" s="96" t="s">
        <v>359</v>
      </c>
      <c r="I86" s="88">
        <v>0</v>
      </c>
      <c r="J86" s="88">
        <v>1500000</v>
      </c>
      <c r="K86" s="1262">
        <v>0</v>
      </c>
      <c r="O86" s="7">
        <f>J86+J87</f>
        <v>1515151.52</v>
      </c>
      <c r="P86" s="7">
        <f>K86+K87</f>
        <v>14798</v>
      </c>
    </row>
    <row r="87" spans="1:17" ht="60.75" customHeight="1" thickBot="1" x14ac:dyDescent="0.3">
      <c r="A87" s="1711"/>
      <c r="B87" s="1673"/>
      <c r="C87" s="192" t="s">
        <v>345</v>
      </c>
      <c r="D87" s="193">
        <v>974</v>
      </c>
      <c r="E87" s="193" t="s">
        <v>356</v>
      </c>
      <c r="F87" s="180" t="s">
        <v>385</v>
      </c>
      <c r="G87" s="180" t="s">
        <v>1192</v>
      </c>
      <c r="H87" s="180" t="s">
        <v>359</v>
      </c>
      <c r="I87" s="87">
        <v>0</v>
      </c>
      <c r="J87" s="87">
        <v>15151.52</v>
      </c>
      <c r="K87" s="1258">
        <v>14798</v>
      </c>
      <c r="O87" s="7"/>
    </row>
    <row r="88" spans="1:17" ht="62.25" customHeight="1" thickBot="1" x14ac:dyDescent="0.3">
      <c r="A88" s="491" t="s">
        <v>321</v>
      </c>
      <c r="B88" s="431" t="s">
        <v>33</v>
      </c>
      <c r="C88" s="1298"/>
      <c r="D88" s="1657"/>
      <c r="E88" s="1658"/>
      <c r="F88" s="1658"/>
      <c r="G88" s="1658"/>
      <c r="H88" s="1659"/>
      <c r="I88" s="1295">
        <f>SUM(I90:I121)</f>
        <v>607124000.43000007</v>
      </c>
      <c r="J88" s="1295">
        <f>SUM(J90:J121)</f>
        <v>616458279.64999998</v>
      </c>
      <c r="K88" s="1296">
        <f>SUM(K90:K121)</f>
        <v>326306784.41000003</v>
      </c>
      <c r="O88" s="7"/>
      <c r="P88" s="7"/>
    </row>
    <row r="89" spans="1:17" ht="30" x14ac:dyDescent="0.25">
      <c r="A89" s="194" t="s">
        <v>34</v>
      </c>
      <c r="B89" s="1213" t="s">
        <v>541</v>
      </c>
      <c r="C89" s="1151" t="s">
        <v>345</v>
      </c>
      <c r="D89" s="95">
        <v>974</v>
      </c>
      <c r="E89" s="95" t="s">
        <v>356</v>
      </c>
      <c r="F89" s="96" t="s">
        <v>385</v>
      </c>
      <c r="G89" s="195" t="s">
        <v>387</v>
      </c>
      <c r="H89" s="195" t="s">
        <v>388</v>
      </c>
      <c r="I89" s="88">
        <v>0</v>
      </c>
      <c r="J89" s="88">
        <v>0</v>
      </c>
      <c r="K89" s="1262">
        <v>0</v>
      </c>
      <c r="O89" s="7"/>
    </row>
    <row r="90" spans="1:17" ht="30" x14ac:dyDescent="0.25">
      <c r="A90" s="197" t="s">
        <v>35</v>
      </c>
      <c r="B90" s="1130" t="s">
        <v>312</v>
      </c>
      <c r="C90" s="1151" t="s">
        <v>345</v>
      </c>
      <c r="D90" s="95">
        <v>974</v>
      </c>
      <c r="E90" s="95" t="s">
        <v>356</v>
      </c>
      <c r="F90" s="96" t="s">
        <v>385</v>
      </c>
      <c r="G90" s="96" t="s">
        <v>389</v>
      </c>
      <c r="H90" s="96" t="s">
        <v>359</v>
      </c>
      <c r="I90" s="88">
        <v>50000</v>
      </c>
      <c r="J90" s="88">
        <v>50000</v>
      </c>
      <c r="K90" s="1262">
        <v>23800</v>
      </c>
      <c r="O90" s="7">
        <f>J90+J91</f>
        <v>128000</v>
      </c>
      <c r="P90" s="7">
        <f>K90+K91</f>
        <v>58158</v>
      </c>
    </row>
    <row r="91" spans="1:17" ht="126.75" customHeight="1" x14ac:dyDescent="0.25">
      <c r="A91" s="196" t="s">
        <v>36</v>
      </c>
      <c r="B91" s="1183" t="s">
        <v>514</v>
      </c>
      <c r="C91" s="1151" t="s">
        <v>345</v>
      </c>
      <c r="D91" s="95">
        <v>974</v>
      </c>
      <c r="E91" s="95" t="s">
        <v>356</v>
      </c>
      <c r="F91" s="96" t="s">
        <v>385</v>
      </c>
      <c r="G91" s="96" t="s">
        <v>389</v>
      </c>
      <c r="H91" s="96" t="s">
        <v>386</v>
      </c>
      <c r="I91" s="88">
        <v>78000</v>
      </c>
      <c r="J91" s="88">
        <v>78000</v>
      </c>
      <c r="K91" s="1262">
        <v>34358</v>
      </c>
      <c r="O91" s="7"/>
    </row>
    <row r="92" spans="1:17" ht="30" x14ac:dyDescent="0.25">
      <c r="A92" s="196" t="s">
        <v>38</v>
      </c>
      <c r="B92" s="1151" t="s">
        <v>37</v>
      </c>
      <c r="C92" s="1151" t="s">
        <v>345</v>
      </c>
      <c r="D92" s="95">
        <v>974</v>
      </c>
      <c r="E92" s="95" t="s">
        <v>356</v>
      </c>
      <c r="F92" s="96" t="s">
        <v>385</v>
      </c>
      <c r="G92" s="96" t="s">
        <v>390</v>
      </c>
      <c r="H92" s="96" t="s">
        <v>359</v>
      </c>
      <c r="I92" s="88">
        <v>3300000</v>
      </c>
      <c r="J92" s="88">
        <v>3300000</v>
      </c>
      <c r="K92" s="1262">
        <v>1501194.2</v>
      </c>
      <c r="O92" s="7">
        <f>J92+J93</f>
        <v>3900000</v>
      </c>
      <c r="P92" s="7">
        <f>K92+K93</f>
        <v>1887207.6</v>
      </c>
    </row>
    <row r="93" spans="1:17" ht="34.5" customHeight="1" x14ac:dyDescent="0.25">
      <c r="A93" s="196" t="s">
        <v>39</v>
      </c>
      <c r="B93" s="1263" t="s">
        <v>542</v>
      </c>
      <c r="C93" s="1151" t="s">
        <v>345</v>
      </c>
      <c r="D93" s="95">
        <v>974</v>
      </c>
      <c r="E93" s="95" t="s">
        <v>356</v>
      </c>
      <c r="F93" s="96" t="s">
        <v>385</v>
      </c>
      <c r="G93" s="96" t="s">
        <v>390</v>
      </c>
      <c r="H93" s="96" t="s">
        <v>386</v>
      </c>
      <c r="I93" s="88">
        <v>600000</v>
      </c>
      <c r="J93" s="88">
        <v>600000</v>
      </c>
      <c r="K93" s="1262">
        <v>386013.4</v>
      </c>
      <c r="O93" s="7"/>
      <c r="P93" s="7"/>
    </row>
    <row r="94" spans="1:17" ht="57" customHeight="1" x14ac:dyDescent="0.25">
      <c r="A94" s="197" t="s">
        <v>40</v>
      </c>
      <c r="B94" s="1151" t="s">
        <v>313</v>
      </c>
      <c r="C94" s="1151" t="s">
        <v>345</v>
      </c>
      <c r="D94" s="95">
        <v>974</v>
      </c>
      <c r="E94" s="95" t="s">
        <v>356</v>
      </c>
      <c r="F94" s="96" t="s">
        <v>385</v>
      </c>
      <c r="G94" s="96" t="s">
        <v>391</v>
      </c>
      <c r="H94" s="96" t="s">
        <v>359</v>
      </c>
      <c r="I94" s="88">
        <v>670000</v>
      </c>
      <c r="J94" s="88">
        <v>670000</v>
      </c>
      <c r="K94" s="1262">
        <v>436992</v>
      </c>
      <c r="O94" s="7">
        <f>J94+J95</f>
        <v>1126000</v>
      </c>
      <c r="P94" s="7">
        <f>K94+K95</f>
        <v>481942</v>
      </c>
    </row>
    <row r="95" spans="1:17" ht="147.75" customHeight="1" x14ac:dyDescent="0.25">
      <c r="A95" s="197" t="s">
        <v>41</v>
      </c>
      <c r="B95" s="1151" t="s">
        <v>516</v>
      </c>
      <c r="C95" s="1151" t="s">
        <v>345</v>
      </c>
      <c r="D95" s="95">
        <v>974</v>
      </c>
      <c r="E95" s="95" t="s">
        <v>356</v>
      </c>
      <c r="F95" s="96" t="s">
        <v>385</v>
      </c>
      <c r="G95" s="96" t="s">
        <v>391</v>
      </c>
      <c r="H95" s="96" t="s">
        <v>386</v>
      </c>
      <c r="I95" s="88">
        <v>155000</v>
      </c>
      <c r="J95" s="88">
        <v>456000</v>
      </c>
      <c r="K95" s="1262">
        <v>44950</v>
      </c>
      <c r="O95" s="7"/>
    </row>
    <row r="96" spans="1:17" ht="105" customHeight="1" x14ac:dyDescent="0.25">
      <c r="A96" s="197" t="s">
        <v>42</v>
      </c>
      <c r="B96" s="1151" t="s">
        <v>424</v>
      </c>
      <c r="C96" s="1151" t="s">
        <v>345</v>
      </c>
      <c r="D96" s="95">
        <v>974</v>
      </c>
      <c r="E96" s="95" t="s">
        <v>356</v>
      </c>
      <c r="F96" s="96" t="s">
        <v>385</v>
      </c>
      <c r="G96" s="96" t="s">
        <v>425</v>
      </c>
      <c r="H96" s="96" t="s">
        <v>359</v>
      </c>
      <c r="I96" s="88">
        <v>0</v>
      </c>
      <c r="J96" s="88">
        <v>0</v>
      </c>
      <c r="K96" s="1262">
        <v>0</v>
      </c>
      <c r="O96" s="7"/>
    </row>
    <row r="97" spans="1:16" ht="114.75" customHeight="1" x14ac:dyDescent="0.25">
      <c r="A97" s="197" t="s">
        <v>43</v>
      </c>
      <c r="B97" s="1151" t="s">
        <v>543</v>
      </c>
      <c r="C97" s="1151" t="s">
        <v>345</v>
      </c>
      <c r="D97" s="95">
        <v>974</v>
      </c>
      <c r="E97" s="95" t="s">
        <v>356</v>
      </c>
      <c r="F97" s="96" t="s">
        <v>385</v>
      </c>
      <c r="G97" s="96" t="s">
        <v>425</v>
      </c>
      <c r="H97" s="96" t="s">
        <v>394</v>
      </c>
      <c r="I97" s="88">
        <v>0</v>
      </c>
      <c r="J97" s="88">
        <v>0</v>
      </c>
      <c r="K97" s="1262">
        <v>0</v>
      </c>
      <c r="O97" s="7"/>
      <c r="P97" s="7"/>
    </row>
    <row r="98" spans="1:16" ht="88.5" customHeight="1" x14ac:dyDescent="0.25">
      <c r="A98" s="197" t="s">
        <v>44</v>
      </c>
      <c r="B98" s="1151" t="s">
        <v>524</v>
      </c>
      <c r="C98" s="1151" t="s">
        <v>345</v>
      </c>
      <c r="D98" s="95">
        <v>974</v>
      </c>
      <c r="E98" s="95" t="s">
        <v>356</v>
      </c>
      <c r="F98" s="96" t="s">
        <v>385</v>
      </c>
      <c r="G98" s="96" t="s">
        <v>425</v>
      </c>
      <c r="H98" s="96" t="s">
        <v>386</v>
      </c>
      <c r="I98" s="88">
        <v>0</v>
      </c>
      <c r="J98" s="88">
        <v>0</v>
      </c>
      <c r="K98" s="1262">
        <v>0</v>
      </c>
      <c r="L98" s="88">
        <v>125094.67</v>
      </c>
      <c r="M98" s="88">
        <v>125094.67</v>
      </c>
      <c r="N98" s="88">
        <v>125094.67</v>
      </c>
      <c r="O98" s="7"/>
    </row>
    <row r="99" spans="1:16" ht="50.25" customHeight="1" x14ac:dyDescent="0.25">
      <c r="A99" s="1660" t="s">
        <v>45</v>
      </c>
      <c r="B99" s="1662" t="s">
        <v>417</v>
      </c>
      <c r="C99" s="1662" t="s">
        <v>314</v>
      </c>
      <c r="D99" s="212">
        <v>974</v>
      </c>
      <c r="E99" s="212" t="s">
        <v>356</v>
      </c>
      <c r="F99" s="96" t="s">
        <v>385</v>
      </c>
      <c r="G99" s="96" t="s">
        <v>416</v>
      </c>
      <c r="H99" s="96" t="s">
        <v>369</v>
      </c>
      <c r="I99" s="88">
        <v>17683345.629999999</v>
      </c>
      <c r="J99" s="88">
        <v>20747945.629999999</v>
      </c>
      <c r="K99" s="1262">
        <v>14075833.630000001</v>
      </c>
      <c r="O99" s="7">
        <f>J99+J100+J102</f>
        <v>31824000</v>
      </c>
      <c r="P99" s="7">
        <f>K99+K100+K102</f>
        <v>22279608.43</v>
      </c>
    </row>
    <row r="100" spans="1:16" ht="76.5" customHeight="1" x14ac:dyDescent="0.25">
      <c r="A100" s="1661"/>
      <c r="B100" s="1663"/>
      <c r="C100" s="1664"/>
      <c r="D100" s="212">
        <v>974</v>
      </c>
      <c r="E100" s="212" t="s">
        <v>356</v>
      </c>
      <c r="F100" s="96" t="s">
        <v>385</v>
      </c>
      <c r="G100" s="96" t="s">
        <v>416</v>
      </c>
      <c r="H100" s="96" t="s">
        <v>371</v>
      </c>
      <c r="I100" s="88">
        <v>5359174.37</v>
      </c>
      <c r="J100" s="88">
        <v>6284694.3700000001</v>
      </c>
      <c r="K100" s="1262">
        <v>4373396.55</v>
      </c>
      <c r="O100" s="7"/>
      <c r="P100" s="7"/>
    </row>
    <row r="101" spans="1:16" ht="150" x14ac:dyDescent="0.25">
      <c r="A101" s="97" t="s">
        <v>46</v>
      </c>
      <c r="B101" s="83" t="s">
        <v>544</v>
      </c>
      <c r="C101" s="83" t="s">
        <v>314</v>
      </c>
      <c r="D101" s="212">
        <v>974</v>
      </c>
      <c r="E101" s="212" t="s">
        <v>356</v>
      </c>
      <c r="F101" s="96" t="s">
        <v>385</v>
      </c>
      <c r="G101" s="96" t="s">
        <v>416</v>
      </c>
      <c r="H101" s="96" t="s">
        <v>394</v>
      </c>
      <c r="I101" s="88">
        <v>0</v>
      </c>
      <c r="J101" s="88">
        <v>0</v>
      </c>
      <c r="K101" s="1262">
        <v>0</v>
      </c>
      <c r="O101" s="7"/>
    </row>
    <row r="102" spans="1:16" ht="93" customHeight="1" x14ac:dyDescent="0.25">
      <c r="A102" s="97" t="s">
        <v>48</v>
      </c>
      <c r="B102" s="83" t="s">
        <v>545</v>
      </c>
      <c r="C102" s="83" t="s">
        <v>314</v>
      </c>
      <c r="D102" s="212">
        <v>974</v>
      </c>
      <c r="E102" s="212" t="s">
        <v>356</v>
      </c>
      <c r="F102" s="96" t="s">
        <v>385</v>
      </c>
      <c r="G102" s="96" t="s">
        <v>416</v>
      </c>
      <c r="H102" s="96" t="s">
        <v>386</v>
      </c>
      <c r="I102" s="88">
        <v>4218480</v>
      </c>
      <c r="J102" s="88">
        <v>4791360</v>
      </c>
      <c r="K102" s="1262">
        <v>3830378.25</v>
      </c>
      <c r="O102" s="7"/>
    </row>
    <row r="103" spans="1:16" x14ac:dyDescent="0.25">
      <c r="A103" s="1660" t="s">
        <v>418</v>
      </c>
      <c r="B103" s="1665" t="s">
        <v>319</v>
      </c>
      <c r="C103" s="1665" t="s">
        <v>345</v>
      </c>
      <c r="D103" s="95">
        <v>974</v>
      </c>
      <c r="E103" s="95" t="s">
        <v>356</v>
      </c>
      <c r="F103" s="96" t="s">
        <v>385</v>
      </c>
      <c r="G103" s="96" t="s">
        <v>392</v>
      </c>
      <c r="H103" s="96" t="s">
        <v>369</v>
      </c>
      <c r="I103" s="88">
        <v>545300</v>
      </c>
      <c r="J103" s="88">
        <v>521100</v>
      </c>
      <c r="K103" s="1262">
        <v>215754.63</v>
      </c>
      <c r="O103" s="7">
        <f>J103+J104+J105</f>
        <v>941321</v>
      </c>
      <c r="P103" s="7">
        <f>K103+K104+K105</f>
        <v>303848.39</v>
      </c>
    </row>
    <row r="104" spans="1:16" x14ac:dyDescent="0.25">
      <c r="A104" s="1661"/>
      <c r="B104" s="1664"/>
      <c r="C104" s="1664"/>
      <c r="D104" s="95">
        <v>974</v>
      </c>
      <c r="E104" s="95" t="s">
        <v>356</v>
      </c>
      <c r="F104" s="96" t="s">
        <v>385</v>
      </c>
      <c r="G104" s="96" t="s">
        <v>392</v>
      </c>
      <c r="H104" s="96" t="s">
        <v>371</v>
      </c>
      <c r="I104" s="88">
        <v>164680</v>
      </c>
      <c r="J104" s="88">
        <v>157380</v>
      </c>
      <c r="K104" s="1262">
        <v>0</v>
      </c>
      <c r="O104" s="7"/>
    </row>
    <row r="105" spans="1:16" ht="15" customHeight="1" x14ac:dyDescent="0.25">
      <c r="A105" s="97" t="s">
        <v>419</v>
      </c>
      <c r="B105" s="1151" t="s">
        <v>546</v>
      </c>
      <c r="C105" s="1151" t="s">
        <v>345</v>
      </c>
      <c r="D105" s="95">
        <v>974</v>
      </c>
      <c r="E105" s="95" t="s">
        <v>356</v>
      </c>
      <c r="F105" s="96" t="s">
        <v>385</v>
      </c>
      <c r="G105" s="96" t="s">
        <v>392</v>
      </c>
      <c r="H105" s="96" t="s">
        <v>386</v>
      </c>
      <c r="I105" s="88">
        <v>221341</v>
      </c>
      <c r="J105" s="88">
        <v>262841</v>
      </c>
      <c r="K105" s="1262">
        <v>88093.759999999995</v>
      </c>
      <c r="O105" s="7"/>
    </row>
    <row r="106" spans="1:16" x14ac:dyDescent="0.25">
      <c r="A106" s="1720" t="s">
        <v>547</v>
      </c>
      <c r="B106" s="1681" t="s">
        <v>338</v>
      </c>
      <c r="C106" s="1681" t="s">
        <v>345</v>
      </c>
      <c r="D106" s="95">
        <v>974</v>
      </c>
      <c r="E106" s="95" t="s">
        <v>356</v>
      </c>
      <c r="F106" s="96" t="s">
        <v>385</v>
      </c>
      <c r="G106" s="96" t="s">
        <v>393</v>
      </c>
      <c r="H106" s="96" t="s">
        <v>369</v>
      </c>
      <c r="I106" s="88">
        <v>61183270</v>
      </c>
      <c r="J106" s="88">
        <v>65024320.909999996</v>
      </c>
      <c r="K106" s="1262">
        <v>34536336.439999998</v>
      </c>
      <c r="O106" s="7">
        <f>J106+J107+J108+J109+J110+J111+J112+J113+J114</f>
        <v>124701658.65000001</v>
      </c>
      <c r="P106" s="7">
        <f>K106+K107+K108+K109+K110+K111+K112+K113+K114</f>
        <v>63632979.799999997</v>
      </c>
    </row>
    <row r="107" spans="1:16" x14ac:dyDescent="0.25">
      <c r="A107" s="1667"/>
      <c r="B107" s="1557"/>
      <c r="C107" s="1557"/>
      <c r="D107" s="95">
        <v>974</v>
      </c>
      <c r="E107" s="95" t="s">
        <v>356</v>
      </c>
      <c r="F107" s="96" t="s">
        <v>385</v>
      </c>
      <c r="G107" s="96" t="s">
        <v>393</v>
      </c>
      <c r="H107" s="96" t="s">
        <v>370</v>
      </c>
      <c r="I107" s="88">
        <v>100000</v>
      </c>
      <c r="J107" s="88">
        <v>137000</v>
      </c>
      <c r="K107" s="1262">
        <v>123960</v>
      </c>
      <c r="O107" s="7"/>
    </row>
    <row r="108" spans="1:16" ht="18.75" customHeight="1" x14ac:dyDescent="0.25">
      <c r="A108" s="1667"/>
      <c r="B108" s="1557"/>
      <c r="C108" s="1557"/>
      <c r="D108" s="95">
        <v>974</v>
      </c>
      <c r="E108" s="95" t="s">
        <v>356</v>
      </c>
      <c r="F108" s="96" t="s">
        <v>385</v>
      </c>
      <c r="G108" s="96" t="s">
        <v>393</v>
      </c>
      <c r="H108" s="96" t="s">
        <v>371</v>
      </c>
      <c r="I108" s="88">
        <v>18509900</v>
      </c>
      <c r="J108" s="88">
        <v>18531091.530000001</v>
      </c>
      <c r="K108" s="1262">
        <v>9170887.7200000007</v>
      </c>
      <c r="O108" s="7"/>
    </row>
    <row r="109" spans="1:16" ht="15" customHeight="1" x14ac:dyDescent="0.25">
      <c r="A109" s="1667"/>
      <c r="B109" s="1557"/>
      <c r="C109" s="1557"/>
      <c r="D109" s="95">
        <v>974</v>
      </c>
      <c r="E109" s="95" t="s">
        <v>356</v>
      </c>
      <c r="F109" s="96" t="s">
        <v>385</v>
      </c>
      <c r="G109" s="96" t="s">
        <v>393</v>
      </c>
      <c r="H109" s="96" t="s">
        <v>359</v>
      </c>
      <c r="I109" s="88">
        <v>19310004.43</v>
      </c>
      <c r="J109" s="88">
        <v>19579595.93</v>
      </c>
      <c r="K109" s="1262">
        <v>7495346.0899999999</v>
      </c>
      <c r="O109" s="7"/>
      <c r="P109" s="7"/>
    </row>
    <row r="110" spans="1:16" ht="19.5" customHeight="1" x14ac:dyDescent="0.25">
      <c r="A110" s="1667"/>
      <c r="B110" s="1557"/>
      <c r="C110" s="1557"/>
      <c r="D110" s="95">
        <v>974</v>
      </c>
      <c r="E110" s="95" t="s">
        <v>356</v>
      </c>
      <c r="F110" s="96" t="s">
        <v>385</v>
      </c>
      <c r="G110" s="96" t="s">
        <v>393</v>
      </c>
      <c r="H110" s="96" t="s">
        <v>382</v>
      </c>
      <c r="I110" s="88">
        <v>0</v>
      </c>
      <c r="J110" s="88">
        <v>291445.28000000003</v>
      </c>
      <c r="K110" s="88">
        <v>291445.28000000003</v>
      </c>
      <c r="O110" s="7"/>
      <c r="P110" s="7"/>
    </row>
    <row r="111" spans="1:16" ht="18.75" customHeight="1" x14ac:dyDescent="0.25">
      <c r="A111" s="1667"/>
      <c r="B111" s="1557"/>
      <c r="C111" s="1557"/>
      <c r="D111" s="95">
        <v>974</v>
      </c>
      <c r="E111" s="95" t="s">
        <v>356</v>
      </c>
      <c r="F111" s="96" t="s">
        <v>385</v>
      </c>
      <c r="G111" s="96" t="s">
        <v>393</v>
      </c>
      <c r="H111" s="96" t="s">
        <v>372</v>
      </c>
      <c r="I111" s="88">
        <v>5694244</v>
      </c>
      <c r="J111" s="88">
        <v>5694244</v>
      </c>
      <c r="K111" s="1262">
        <v>3506789</v>
      </c>
      <c r="O111" s="7"/>
    </row>
    <row r="112" spans="1:16" ht="19.5" customHeight="1" x14ac:dyDescent="0.25">
      <c r="A112" s="1667"/>
      <c r="B112" s="1557"/>
      <c r="C112" s="1557"/>
      <c r="D112" s="95">
        <v>974</v>
      </c>
      <c r="E112" s="95" t="s">
        <v>356</v>
      </c>
      <c r="F112" s="96" t="s">
        <v>385</v>
      </c>
      <c r="G112" s="96" t="s">
        <v>393</v>
      </c>
      <c r="H112" s="96" t="s">
        <v>373</v>
      </c>
      <c r="I112" s="88">
        <v>15000</v>
      </c>
      <c r="J112" s="88">
        <v>15000</v>
      </c>
      <c r="K112" s="1262">
        <v>1926</v>
      </c>
      <c r="O112" s="7"/>
      <c r="P112" s="7"/>
    </row>
    <row r="113" spans="1:17" ht="19.5" customHeight="1" x14ac:dyDescent="0.25">
      <c r="A113" s="1668"/>
      <c r="B113" s="1558"/>
      <c r="C113" s="1558"/>
      <c r="D113" s="95">
        <v>974</v>
      </c>
      <c r="E113" s="95" t="s">
        <v>356</v>
      </c>
      <c r="F113" s="96" t="s">
        <v>385</v>
      </c>
      <c r="G113" s="96" t="s">
        <v>393</v>
      </c>
      <c r="H113" s="96" t="s">
        <v>374</v>
      </c>
      <c r="I113" s="88">
        <v>150000</v>
      </c>
      <c r="J113" s="88">
        <v>150000</v>
      </c>
      <c r="K113" s="1262">
        <v>0</v>
      </c>
      <c r="L113" s="88">
        <v>59253171.740000002</v>
      </c>
      <c r="M113" s="88">
        <v>59253171.740000002</v>
      </c>
      <c r="N113" s="88">
        <v>59253171.740000002</v>
      </c>
      <c r="O113" s="7"/>
    </row>
    <row r="114" spans="1:17" ht="60" customHeight="1" x14ac:dyDescent="0.25">
      <c r="A114" s="97" t="s">
        <v>548</v>
      </c>
      <c r="B114" s="83" t="s">
        <v>525</v>
      </c>
      <c r="C114" s="83" t="s">
        <v>345</v>
      </c>
      <c r="D114" s="95">
        <v>974</v>
      </c>
      <c r="E114" s="95" t="s">
        <v>356</v>
      </c>
      <c r="F114" s="96" t="s">
        <v>385</v>
      </c>
      <c r="G114" s="96" t="s">
        <v>393</v>
      </c>
      <c r="H114" s="96" t="s">
        <v>394</v>
      </c>
      <c r="I114" s="88">
        <v>15278961</v>
      </c>
      <c r="J114" s="88">
        <v>15278961</v>
      </c>
      <c r="K114" s="1262">
        <v>8506289.2699999996</v>
      </c>
      <c r="O114" s="7"/>
    </row>
    <row r="115" spans="1:17" ht="40.5" customHeight="1" x14ac:dyDescent="0.25">
      <c r="A115" s="1660" t="s">
        <v>549</v>
      </c>
      <c r="B115" s="1703" t="s">
        <v>320</v>
      </c>
      <c r="C115" s="1665" t="s">
        <v>345</v>
      </c>
      <c r="D115" s="95">
        <v>974</v>
      </c>
      <c r="E115" s="95" t="s">
        <v>356</v>
      </c>
      <c r="F115" s="96" t="s">
        <v>385</v>
      </c>
      <c r="G115" s="96" t="s">
        <v>395</v>
      </c>
      <c r="H115" s="96" t="s">
        <v>359</v>
      </c>
      <c r="I115" s="88">
        <v>152000</v>
      </c>
      <c r="J115" s="88">
        <v>152000</v>
      </c>
      <c r="K115" s="1262">
        <v>38242.559999999998</v>
      </c>
      <c r="L115" s="88">
        <v>65016082.090000004</v>
      </c>
      <c r="M115" s="88">
        <v>65016082.090000004</v>
      </c>
      <c r="N115" s="88">
        <v>65016082.090000004</v>
      </c>
      <c r="O115" s="7">
        <f>J115+J116+J117</f>
        <v>39719470</v>
      </c>
      <c r="P115" s="7">
        <f>K115+K116+K117</f>
        <v>23997849.619999997</v>
      </c>
    </row>
    <row r="116" spans="1:17" ht="31.5" customHeight="1" x14ac:dyDescent="0.25">
      <c r="A116" s="1661"/>
      <c r="B116" s="1558"/>
      <c r="C116" s="1664"/>
      <c r="D116" s="95">
        <v>974</v>
      </c>
      <c r="E116" s="95" t="s">
        <v>356</v>
      </c>
      <c r="F116" s="96" t="s">
        <v>385</v>
      </c>
      <c r="G116" s="96" t="s">
        <v>395</v>
      </c>
      <c r="H116" s="96" t="s">
        <v>428</v>
      </c>
      <c r="I116" s="88">
        <v>33740000</v>
      </c>
      <c r="J116" s="88">
        <v>33740000</v>
      </c>
      <c r="K116" s="1262">
        <v>19077947.02</v>
      </c>
      <c r="O116" s="7"/>
    </row>
    <row r="117" spans="1:17" ht="48" customHeight="1" x14ac:dyDescent="0.25">
      <c r="A117" s="97" t="s">
        <v>550</v>
      </c>
      <c r="B117" s="83" t="s">
        <v>526</v>
      </c>
      <c r="C117" s="83" t="s">
        <v>345</v>
      </c>
      <c r="D117" s="95">
        <v>974</v>
      </c>
      <c r="E117" s="95" t="s">
        <v>356</v>
      </c>
      <c r="F117" s="96" t="s">
        <v>385</v>
      </c>
      <c r="G117" s="96" t="s">
        <v>395</v>
      </c>
      <c r="H117" s="96" t="s">
        <v>394</v>
      </c>
      <c r="I117" s="88">
        <v>5827470</v>
      </c>
      <c r="J117" s="88">
        <v>5827470</v>
      </c>
      <c r="K117" s="1262">
        <v>4881660.04</v>
      </c>
      <c r="O117" s="7"/>
      <c r="P117" s="7"/>
    </row>
    <row r="118" spans="1:17" s="292" customFormat="1" ht="54.75" customHeight="1" x14ac:dyDescent="0.25">
      <c r="A118" s="1666" t="s">
        <v>551</v>
      </c>
      <c r="B118" s="1669" t="s">
        <v>47</v>
      </c>
      <c r="C118" s="1662" t="s">
        <v>315</v>
      </c>
      <c r="D118" s="98">
        <v>974</v>
      </c>
      <c r="E118" s="98" t="s">
        <v>356</v>
      </c>
      <c r="F118" s="180" t="s">
        <v>385</v>
      </c>
      <c r="G118" s="180" t="s">
        <v>396</v>
      </c>
      <c r="H118" s="180" t="s">
        <v>369</v>
      </c>
      <c r="I118" s="87">
        <v>233150924</v>
      </c>
      <c r="J118" s="87">
        <v>233150924</v>
      </c>
      <c r="K118" s="1258">
        <v>132160687.83</v>
      </c>
      <c r="O118" s="7">
        <f>J118+J119+J120+J121</f>
        <v>414117830</v>
      </c>
      <c r="P118" s="7">
        <f>K118+K119+K120+K121</f>
        <v>213665190.56999999</v>
      </c>
    </row>
    <row r="119" spans="1:17" ht="46.5" customHeight="1" x14ac:dyDescent="0.25">
      <c r="A119" s="1667"/>
      <c r="B119" s="1663"/>
      <c r="C119" s="1663"/>
      <c r="D119" s="212">
        <v>974</v>
      </c>
      <c r="E119" s="212" t="s">
        <v>356</v>
      </c>
      <c r="F119" s="96" t="s">
        <v>385</v>
      </c>
      <c r="G119" s="96" t="s">
        <v>396</v>
      </c>
      <c r="H119" s="96" t="s">
        <v>371</v>
      </c>
      <c r="I119" s="88">
        <v>70402087</v>
      </c>
      <c r="J119" s="88">
        <v>70402087</v>
      </c>
      <c r="K119" s="1262">
        <v>32540832.699999999</v>
      </c>
      <c r="O119" s="7"/>
    </row>
    <row r="120" spans="1:17" ht="37.5" customHeight="1" x14ac:dyDescent="0.25">
      <c r="A120" s="1668"/>
      <c r="B120" s="1664"/>
      <c r="C120" s="1664"/>
      <c r="D120" s="212">
        <v>974</v>
      </c>
      <c r="E120" s="212" t="s">
        <v>356</v>
      </c>
      <c r="F120" s="96" t="s">
        <v>385</v>
      </c>
      <c r="G120" s="96" t="s">
        <v>396</v>
      </c>
      <c r="H120" s="96" t="s">
        <v>359</v>
      </c>
      <c r="I120" s="88">
        <v>11970807</v>
      </c>
      <c r="J120" s="88">
        <v>11970807</v>
      </c>
      <c r="K120" s="1262">
        <v>6501138.1200000001</v>
      </c>
      <c r="O120" s="7"/>
      <c r="P120" s="7"/>
    </row>
    <row r="121" spans="1:17" ht="179.25" customHeight="1" thickBot="1" x14ac:dyDescent="0.3">
      <c r="A121" s="1264" t="s">
        <v>552</v>
      </c>
      <c r="B121" s="100" t="s">
        <v>553</v>
      </c>
      <c r="C121" s="100" t="s">
        <v>315</v>
      </c>
      <c r="D121" s="1265">
        <v>974</v>
      </c>
      <c r="E121" s="1265" t="s">
        <v>356</v>
      </c>
      <c r="F121" s="101" t="s">
        <v>385</v>
      </c>
      <c r="G121" s="101" t="s">
        <v>396</v>
      </c>
      <c r="H121" s="101" t="s">
        <v>394</v>
      </c>
      <c r="I121" s="89">
        <v>98594012</v>
      </c>
      <c r="J121" s="89">
        <v>98594012</v>
      </c>
      <c r="K121" s="90">
        <v>42462531.920000002</v>
      </c>
      <c r="O121" s="7"/>
    </row>
    <row r="122" spans="1:17" ht="87.75" customHeight="1" thickBot="1" x14ac:dyDescent="0.3">
      <c r="A122" s="509" t="s">
        <v>323</v>
      </c>
      <c r="B122" s="1209" t="s">
        <v>49</v>
      </c>
      <c r="C122" s="1211"/>
      <c r="D122" s="1721"/>
      <c r="E122" s="1722"/>
      <c r="F122" s="1722"/>
      <c r="G122" s="1722"/>
      <c r="H122" s="1723"/>
      <c r="I122" s="1202">
        <f>SUM(I123:I129)</f>
        <v>29838570</v>
      </c>
      <c r="J122" s="1202">
        <f>SUM(J123:J129)</f>
        <v>29838570</v>
      </c>
      <c r="K122" s="1293">
        <f>SUM(K123:K129)</f>
        <v>13994060.83</v>
      </c>
      <c r="O122" s="7"/>
    </row>
    <row r="123" spans="1:17" ht="90" customHeight="1" x14ac:dyDescent="0.25">
      <c r="A123" s="1726" t="s">
        <v>50</v>
      </c>
      <c r="B123" s="1728" t="s">
        <v>51</v>
      </c>
      <c r="C123" s="1728" t="s">
        <v>315</v>
      </c>
      <c r="D123" s="1266">
        <v>974</v>
      </c>
      <c r="E123" s="1266" t="s">
        <v>356</v>
      </c>
      <c r="F123" s="1267" t="s">
        <v>385</v>
      </c>
      <c r="G123" s="1267" t="s">
        <v>397</v>
      </c>
      <c r="H123" s="1267" t="s">
        <v>359</v>
      </c>
      <c r="I123" s="1268">
        <v>9123000</v>
      </c>
      <c r="J123" s="1268">
        <v>9048000</v>
      </c>
      <c r="K123" s="1269">
        <v>3674809.33</v>
      </c>
      <c r="O123" s="7">
        <f>J123+J124+J125</f>
        <v>11833870</v>
      </c>
      <c r="P123" s="7">
        <f>K123+K124+K125</f>
        <v>5494090.8300000001</v>
      </c>
    </row>
    <row r="124" spans="1:17" ht="44.25" customHeight="1" x14ac:dyDescent="0.25">
      <c r="A124" s="1727"/>
      <c r="B124" s="1664"/>
      <c r="C124" s="1664"/>
      <c r="D124" s="193">
        <v>974</v>
      </c>
      <c r="E124" s="193" t="s">
        <v>356</v>
      </c>
      <c r="F124" s="180" t="s">
        <v>385</v>
      </c>
      <c r="G124" s="180" t="s">
        <v>397</v>
      </c>
      <c r="H124" s="180" t="s">
        <v>382</v>
      </c>
      <c r="I124" s="87">
        <v>0</v>
      </c>
      <c r="J124" s="87">
        <v>75000</v>
      </c>
      <c r="K124" s="1258">
        <v>52925</v>
      </c>
      <c r="O124" s="7"/>
    </row>
    <row r="125" spans="1:17" ht="30" customHeight="1" x14ac:dyDescent="0.25">
      <c r="A125" s="1150" t="s">
        <v>52</v>
      </c>
      <c r="B125" s="83" t="s">
        <v>554</v>
      </c>
      <c r="C125" s="83" t="s">
        <v>315</v>
      </c>
      <c r="D125" s="95">
        <v>974</v>
      </c>
      <c r="E125" s="95" t="s">
        <v>356</v>
      </c>
      <c r="F125" s="96" t="s">
        <v>385</v>
      </c>
      <c r="G125" s="96" t="s">
        <v>397</v>
      </c>
      <c r="H125" s="96" t="s">
        <v>386</v>
      </c>
      <c r="I125" s="88">
        <v>2710870</v>
      </c>
      <c r="J125" s="88">
        <v>2710870</v>
      </c>
      <c r="K125" s="1262">
        <v>1766356.5</v>
      </c>
      <c r="O125" s="7"/>
    </row>
    <row r="126" spans="1:17" ht="62.25" customHeight="1" x14ac:dyDescent="0.25">
      <c r="A126" s="1704" t="s">
        <v>422</v>
      </c>
      <c r="B126" s="1669" t="s">
        <v>420</v>
      </c>
      <c r="C126" s="83" t="s">
        <v>314</v>
      </c>
      <c r="D126" s="95">
        <v>974</v>
      </c>
      <c r="E126" s="95" t="s">
        <v>356</v>
      </c>
      <c r="F126" s="96" t="s">
        <v>385</v>
      </c>
      <c r="G126" s="96" t="s">
        <v>421</v>
      </c>
      <c r="H126" s="96" t="s">
        <v>359</v>
      </c>
      <c r="I126" s="88">
        <v>10503948</v>
      </c>
      <c r="J126" s="88">
        <v>10503948</v>
      </c>
      <c r="K126" s="1262">
        <v>3706055.98</v>
      </c>
      <c r="O126" s="7">
        <f>J126+J127+J128+J129</f>
        <v>18004700</v>
      </c>
      <c r="P126" s="7">
        <f>K126+K127+K128+K129</f>
        <v>8499970</v>
      </c>
      <c r="Q126" s="7"/>
    </row>
    <row r="127" spans="1:17" ht="62.25" customHeight="1" x14ac:dyDescent="0.25">
      <c r="A127" s="1718"/>
      <c r="B127" s="1664"/>
      <c r="C127" s="1206" t="s">
        <v>315</v>
      </c>
      <c r="D127" s="193">
        <v>974</v>
      </c>
      <c r="E127" s="193" t="s">
        <v>356</v>
      </c>
      <c r="F127" s="180" t="s">
        <v>385</v>
      </c>
      <c r="G127" s="180" t="s">
        <v>421</v>
      </c>
      <c r="H127" s="180" t="s">
        <v>359</v>
      </c>
      <c r="I127" s="87">
        <v>2000752</v>
      </c>
      <c r="J127" s="87">
        <v>2000752</v>
      </c>
      <c r="K127" s="1258">
        <v>705915.43</v>
      </c>
      <c r="O127" s="7"/>
    </row>
    <row r="128" spans="1:17" ht="62.25" customHeight="1" x14ac:dyDescent="0.25">
      <c r="A128" s="1705" t="s">
        <v>423</v>
      </c>
      <c r="B128" s="1662" t="s">
        <v>555</v>
      </c>
      <c r="C128" s="1161" t="s">
        <v>314</v>
      </c>
      <c r="D128" s="188">
        <v>974</v>
      </c>
      <c r="E128" s="188" t="s">
        <v>356</v>
      </c>
      <c r="F128" s="179" t="s">
        <v>385</v>
      </c>
      <c r="G128" s="179" t="s">
        <v>421</v>
      </c>
      <c r="H128" s="179" t="s">
        <v>386</v>
      </c>
      <c r="I128" s="91">
        <v>4620000</v>
      </c>
      <c r="J128" s="91">
        <v>4620000</v>
      </c>
      <c r="K128" s="92">
        <v>3433918.82</v>
      </c>
      <c r="O128" s="7"/>
    </row>
    <row r="129" spans="1:15" ht="62.25" customHeight="1" thickBot="1" x14ac:dyDescent="0.3">
      <c r="A129" s="1671"/>
      <c r="B129" s="1673"/>
      <c r="C129" s="100" t="s">
        <v>315</v>
      </c>
      <c r="D129" s="102">
        <v>974</v>
      </c>
      <c r="E129" s="102" t="s">
        <v>356</v>
      </c>
      <c r="F129" s="101" t="s">
        <v>385</v>
      </c>
      <c r="G129" s="101" t="s">
        <v>421</v>
      </c>
      <c r="H129" s="101" t="s">
        <v>386</v>
      </c>
      <c r="I129" s="89">
        <v>880000</v>
      </c>
      <c r="J129" s="89">
        <v>880000</v>
      </c>
      <c r="K129" s="90">
        <v>654079.77</v>
      </c>
      <c r="O129" s="7"/>
    </row>
    <row r="130" spans="1:15" ht="62.25" customHeight="1" thickBot="1" x14ac:dyDescent="0.3">
      <c r="A130" s="509" t="s">
        <v>54</v>
      </c>
      <c r="B130" s="1209" t="s">
        <v>55</v>
      </c>
      <c r="C130" s="1211"/>
      <c r="D130" s="1729"/>
      <c r="E130" s="1730"/>
      <c r="F130" s="1730"/>
      <c r="G130" s="1730"/>
      <c r="H130" s="1731"/>
      <c r="I130" s="1202">
        <f>SUM(I131:I131)</f>
        <v>100000</v>
      </c>
      <c r="J130" s="1202">
        <f>SUM(J131:J131)</f>
        <v>20000</v>
      </c>
      <c r="K130" s="1293">
        <f>SUM(K131:K131)</f>
        <v>0</v>
      </c>
      <c r="O130" s="7"/>
    </row>
    <row r="131" spans="1:15" ht="62.25" customHeight="1" thickBot="1" x14ac:dyDescent="0.3">
      <c r="A131" s="1247" t="s">
        <v>56</v>
      </c>
      <c r="B131" s="1248" t="s">
        <v>57</v>
      </c>
      <c r="C131" s="1248" t="s">
        <v>345</v>
      </c>
      <c r="D131" s="1249">
        <v>974</v>
      </c>
      <c r="E131" s="1249" t="s">
        <v>377</v>
      </c>
      <c r="F131" s="1250" t="s">
        <v>399</v>
      </c>
      <c r="G131" s="1250" t="s">
        <v>398</v>
      </c>
      <c r="H131" s="1250" t="s">
        <v>359</v>
      </c>
      <c r="I131" s="1251">
        <v>100000</v>
      </c>
      <c r="J131" s="1251">
        <v>20000</v>
      </c>
      <c r="K131" s="1252">
        <v>0</v>
      </c>
      <c r="O131" s="7"/>
    </row>
    <row r="132" spans="1:15" ht="62.25" customHeight="1" thickBot="1" x14ac:dyDescent="0.3">
      <c r="A132" s="509" t="s">
        <v>58</v>
      </c>
      <c r="B132" s="1209" t="s">
        <v>429</v>
      </c>
      <c r="C132" s="1211"/>
      <c r="D132" s="1721"/>
      <c r="E132" s="1722"/>
      <c r="F132" s="1722"/>
      <c r="G132" s="1722"/>
      <c r="H132" s="1723"/>
      <c r="I132" s="1202">
        <f>SUM(I133:I134)</f>
        <v>0</v>
      </c>
      <c r="J132" s="1202">
        <f>SUM(J133:J134)</f>
        <v>0</v>
      </c>
      <c r="K132" s="1293">
        <f>SUM(K133:K134)</f>
        <v>0</v>
      </c>
      <c r="O132" s="7"/>
    </row>
    <row r="133" spans="1:15" ht="62.25" customHeight="1" x14ac:dyDescent="0.25">
      <c r="A133" s="112" t="s">
        <v>556</v>
      </c>
      <c r="B133" s="1135" t="s">
        <v>434</v>
      </c>
      <c r="C133" s="1135" t="s">
        <v>315</v>
      </c>
      <c r="D133" s="1266" t="s">
        <v>383</v>
      </c>
      <c r="E133" s="1266" t="s">
        <v>356</v>
      </c>
      <c r="F133" s="1267" t="s">
        <v>385</v>
      </c>
      <c r="G133" s="1267" t="s">
        <v>560</v>
      </c>
      <c r="H133" s="1267" t="s">
        <v>359</v>
      </c>
      <c r="I133" s="1268">
        <v>0</v>
      </c>
      <c r="J133" s="1268">
        <v>0</v>
      </c>
      <c r="K133" s="1269">
        <v>0</v>
      </c>
      <c r="O133" s="7"/>
    </row>
    <row r="134" spans="1:15" ht="62.25" customHeight="1" thickBot="1" x14ac:dyDescent="0.3">
      <c r="A134" s="201" t="s">
        <v>739</v>
      </c>
      <c r="B134" s="1158" t="s">
        <v>435</v>
      </c>
      <c r="C134" s="1158" t="s">
        <v>345</v>
      </c>
      <c r="D134" s="202">
        <v>974</v>
      </c>
      <c r="E134" s="202" t="s">
        <v>356</v>
      </c>
      <c r="F134" s="311" t="s">
        <v>385</v>
      </c>
      <c r="G134" s="311" t="s">
        <v>561</v>
      </c>
      <c r="H134" s="311" t="s">
        <v>359</v>
      </c>
      <c r="I134" s="174">
        <v>0</v>
      </c>
      <c r="J134" s="174">
        <v>0</v>
      </c>
      <c r="K134" s="1270">
        <v>0</v>
      </c>
      <c r="O134" s="7"/>
    </row>
    <row r="135" spans="1:15" ht="43.5" thickBot="1" x14ac:dyDescent="0.3">
      <c r="A135" s="491" t="s">
        <v>59</v>
      </c>
      <c r="B135" s="1084" t="s">
        <v>559</v>
      </c>
      <c r="C135" s="431"/>
      <c r="D135" s="1616"/>
      <c r="E135" s="1625"/>
      <c r="F135" s="1625"/>
      <c r="G135" s="1625"/>
      <c r="H135" s="1626"/>
      <c r="I135" s="1295">
        <f>SUM(I136:I136)</f>
        <v>0</v>
      </c>
      <c r="J135" s="1295">
        <f>SUM(J136:J136)</f>
        <v>0</v>
      </c>
      <c r="K135" s="1296">
        <f>SUM(K136:K136)</f>
        <v>0</v>
      </c>
      <c r="O135" s="7"/>
    </row>
    <row r="136" spans="1:15" ht="30.75" thickBot="1" x14ac:dyDescent="0.3">
      <c r="A136" s="1247" t="s">
        <v>60</v>
      </c>
      <c r="B136" s="1248" t="s">
        <v>557</v>
      </c>
      <c r="C136" s="1248" t="s">
        <v>345</v>
      </c>
      <c r="D136" s="1249">
        <v>974</v>
      </c>
      <c r="E136" s="1249" t="s">
        <v>356</v>
      </c>
      <c r="F136" s="1250" t="s">
        <v>385</v>
      </c>
      <c r="G136" s="1250" t="s">
        <v>558</v>
      </c>
      <c r="H136" s="1250" t="s">
        <v>359</v>
      </c>
      <c r="I136" s="1251">
        <v>0</v>
      </c>
      <c r="J136" s="1251">
        <v>0</v>
      </c>
      <c r="K136" s="1252">
        <v>0</v>
      </c>
      <c r="O136" s="7"/>
    </row>
    <row r="137" spans="1:15" ht="108.75" customHeight="1" thickBot="1" x14ac:dyDescent="0.3">
      <c r="A137" s="491" t="s">
        <v>562</v>
      </c>
      <c r="B137" s="1084" t="s">
        <v>1193</v>
      </c>
      <c r="C137" s="431"/>
      <c r="D137" s="1616"/>
      <c r="E137" s="1625"/>
      <c r="F137" s="1625"/>
      <c r="G137" s="1625"/>
      <c r="H137" s="1626"/>
      <c r="I137" s="1295">
        <f>SUM(I138:I149)</f>
        <v>55953247.960000001</v>
      </c>
      <c r="J137" s="1295">
        <f>SUM(J138:J149)</f>
        <v>55953350</v>
      </c>
      <c r="K137" s="1295">
        <f>SUM(K138:K149)</f>
        <v>11692493.26</v>
      </c>
      <c r="L137" s="4" t="e">
        <f>I144+#REF!+I164+I166</f>
        <v>#REF!</v>
      </c>
      <c r="M137" s="4" t="e">
        <f>I137-L137</f>
        <v>#REF!</v>
      </c>
      <c r="O137" s="7"/>
    </row>
    <row r="138" spans="1:15" s="292" customFormat="1" ht="127.5" customHeight="1" x14ac:dyDescent="0.25">
      <c r="A138" s="1682" t="s">
        <v>149</v>
      </c>
      <c r="B138" s="1685" t="s">
        <v>1067</v>
      </c>
      <c r="C138" s="1271" t="s">
        <v>345</v>
      </c>
      <c r="D138" s="1266">
        <v>974</v>
      </c>
      <c r="E138" s="1266" t="s">
        <v>356</v>
      </c>
      <c r="F138" s="1267" t="s">
        <v>385</v>
      </c>
      <c r="G138" s="1267" t="s">
        <v>1194</v>
      </c>
      <c r="H138" s="1267" t="s">
        <v>363</v>
      </c>
      <c r="I138" s="1268">
        <v>394303.87</v>
      </c>
      <c r="J138" s="1268">
        <f>394303.87+102.04</f>
        <v>394405.91</v>
      </c>
      <c r="K138" s="1269">
        <v>41457.57</v>
      </c>
      <c r="L138" s="235"/>
      <c r="M138" s="235"/>
      <c r="O138" s="7"/>
    </row>
    <row r="139" spans="1:15" s="292" customFormat="1" ht="42.75" customHeight="1" x14ac:dyDescent="0.25">
      <c r="A139" s="1683"/>
      <c r="B139" s="1686"/>
      <c r="C139" s="1140" t="s">
        <v>314</v>
      </c>
      <c r="D139" s="95">
        <v>974</v>
      </c>
      <c r="E139" s="95" t="s">
        <v>356</v>
      </c>
      <c r="F139" s="96" t="s">
        <v>385</v>
      </c>
      <c r="G139" s="96" t="s">
        <v>1194</v>
      </c>
      <c r="H139" s="96" t="s">
        <v>363</v>
      </c>
      <c r="I139" s="88">
        <v>36681600</v>
      </c>
      <c r="J139" s="88">
        <v>36681600</v>
      </c>
      <c r="K139" s="1262">
        <v>3844476.98</v>
      </c>
      <c r="L139" s="235"/>
      <c r="M139" s="235"/>
      <c r="O139" s="7"/>
    </row>
    <row r="140" spans="1:15" s="292" customFormat="1" ht="43.5" customHeight="1" x14ac:dyDescent="0.25">
      <c r="A140" s="1683"/>
      <c r="B140" s="1686"/>
      <c r="C140" s="200" t="s">
        <v>315</v>
      </c>
      <c r="D140" s="95">
        <v>974</v>
      </c>
      <c r="E140" s="95" t="s">
        <v>356</v>
      </c>
      <c r="F140" s="96" t="s">
        <v>385</v>
      </c>
      <c r="G140" s="96" t="s">
        <v>1194</v>
      </c>
      <c r="H140" s="96" t="s">
        <v>363</v>
      </c>
      <c r="I140" s="88">
        <v>748604.09</v>
      </c>
      <c r="J140" s="88">
        <v>748604.09</v>
      </c>
      <c r="K140" s="1262">
        <v>78458.710000000006</v>
      </c>
      <c r="L140" s="235"/>
      <c r="M140" s="235"/>
      <c r="O140" s="7"/>
    </row>
    <row r="141" spans="1:15" s="292" customFormat="1" ht="19.5" customHeight="1" thickBot="1" x14ac:dyDescent="0.3">
      <c r="A141" s="1683"/>
      <c r="B141" s="1686"/>
      <c r="C141" s="1272" t="s">
        <v>1180</v>
      </c>
      <c r="D141" s="188">
        <v>974</v>
      </c>
      <c r="E141" s="188" t="s">
        <v>356</v>
      </c>
      <c r="F141" s="179" t="s">
        <v>385</v>
      </c>
      <c r="G141" s="179" t="s">
        <v>1194</v>
      </c>
      <c r="H141" s="179" t="s">
        <v>363</v>
      </c>
      <c r="I141" s="91">
        <v>1853200</v>
      </c>
      <c r="J141" s="91">
        <v>1853200</v>
      </c>
      <c r="K141" s="92">
        <v>0</v>
      </c>
      <c r="L141" s="235"/>
      <c r="M141" s="235"/>
      <c r="O141" s="7"/>
    </row>
    <row r="142" spans="1:15" ht="29.25" customHeight="1" x14ac:dyDescent="0.25">
      <c r="A142" s="1683"/>
      <c r="B142" s="1686"/>
      <c r="C142" s="1271" t="s">
        <v>345</v>
      </c>
      <c r="D142" s="1266">
        <v>974</v>
      </c>
      <c r="E142" s="1266" t="s">
        <v>356</v>
      </c>
      <c r="F142" s="1267" t="s">
        <v>385</v>
      </c>
      <c r="G142" s="1267" t="s">
        <v>1194</v>
      </c>
      <c r="H142" s="1267" t="s">
        <v>359</v>
      </c>
      <c r="I142" s="1268">
        <v>71124.490000000005</v>
      </c>
      <c r="J142" s="1268">
        <v>74351.649999999994</v>
      </c>
      <c r="K142" s="1268">
        <v>74351.649999999994</v>
      </c>
      <c r="O142" s="7"/>
    </row>
    <row r="143" spans="1:15" ht="29.25" customHeight="1" x14ac:dyDescent="0.25">
      <c r="A143" s="1683"/>
      <c r="B143" s="1686"/>
      <c r="C143" s="1140" t="s">
        <v>314</v>
      </c>
      <c r="D143" s="95">
        <v>974</v>
      </c>
      <c r="E143" s="95" t="s">
        <v>356</v>
      </c>
      <c r="F143" s="96" t="s">
        <v>385</v>
      </c>
      <c r="G143" s="96" t="s">
        <v>1194</v>
      </c>
      <c r="H143" s="96" t="s">
        <v>359</v>
      </c>
      <c r="I143" s="88">
        <v>6898000</v>
      </c>
      <c r="J143" s="88">
        <v>6894837.3799999999</v>
      </c>
      <c r="K143" s="88">
        <v>6894837.3799999999</v>
      </c>
      <c r="O143" s="7"/>
    </row>
    <row r="144" spans="1:15" ht="51" customHeight="1" x14ac:dyDescent="0.25">
      <c r="A144" s="1683"/>
      <c r="B144" s="1686"/>
      <c r="C144" s="200" t="s">
        <v>315</v>
      </c>
      <c r="D144" s="95">
        <v>974</v>
      </c>
      <c r="E144" s="95" t="s">
        <v>356</v>
      </c>
      <c r="F144" s="96" t="s">
        <v>385</v>
      </c>
      <c r="G144" s="96" t="s">
        <v>1194</v>
      </c>
      <c r="H144" s="96" t="s">
        <v>359</v>
      </c>
      <c r="I144" s="88">
        <v>140775.51</v>
      </c>
      <c r="J144" s="88">
        <v>140710.97</v>
      </c>
      <c r="K144" s="88">
        <v>140710.97</v>
      </c>
      <c r="O144" s="7"/>
    </row>
    <row r="145" spans="1:16" ht="27" customHeight="1" thickBot="1" x14ac:dyDescent="0.3">
      <c r="A145" s="1683"/>
      <c r="B145" s="1686"/>
      <c r="C145" s="1272" t="s">
        <v>1180</v>
      </c>
      <c r="D145" s="188">
        <v>974</v>
      </c>
      <c r="E145" s="188" t="s">
        <v>356</v>
      </c>
      <c r="F145" s="179" t="s">
        <v>385</v>
      </c>
      <c r="G145" s="179" t="s">
        <v>1194</v>
      </c>
      <c r="H145" s="179" t="s">
        <v>359</v>
      </c>
      <c r="I145" s="91">
        <v>618200</v>
      </c>
      <c r="J145" s="91">
        <v>618200</v>
      </c>
      <c r="K145" s="91">
        <v>618200</v>
      </c>
      <c r="O145" s="7"/>
    </row>
    <row r="146" spans="1:16" ht="30" x14ac:dyDescent="0.25">
      <c r="A146" s="1683"/>
      <c r="B146" s="1686"/>
      <c r="C146" s="1271" t="s">
        <v>345</v>
      </c>
      <c r="D146" s="1266">
        <v>974</v>
      </c>
      <c r="E146" s="1266" t="s">
        <v>356</v>
      </c>
      <c r="F146" s="1267" t="s">
        <v>385</v>
      </c>
      <c r="G146" s="1267" t="s">
        <v>1194</v>
      </c>
      <c r="H146" s="1267" t="s">
        <v>386</v>
      </c>
      <c r="I146" s="1268">
        <v>85427.76</v>
      </c>
      <c r="J146" s="1268">
        <v>85427.76</v>
      </c>
      <c r="K146" s="1269">
        <v>0</v>
      </c>
      <c r="O146" s="7"/>
    </row>
    <row r="147" spans="1:16" ht="25.5" customHeight="1" x14ac:dyDescent="0.25">
      <c r="A147" s="1683"/>
      <c r="B147" s="1686"/>
      <c r="C147" s="1140" t="s">
        <v>314</v>
      </c>
      <c r="D147" s="95">
        <v>974</v>
      </c>
      <c r="E147" s="95" t="s">
        <v>356</v>
      </c>
      <c r="F147" s="96" t="s">
        <v>385</v>
      </c>
      <c r="G147" s="96" t="s">
        <v>1194</v>
      </c>
      <c r="H147" s="96" t="s">
        <v>386</v>
      </c>
      <c r="I147" s="88">
        <v>7512300</v>
      </c>
      <c r="J147" s="88">
        <v>7512300</v>
      </c>
      <c r="K147" s="1262">
        <v>0</v>
      </c>
      <c r="L147" s="1050">
        <v>225000</v>
      </c>
      <c r="O147" s="7"/>
    </row>
    <row r="148" spans="1:16" ht="30.75" customHeight="1" x14ac:dyDescent="0.25">
      <c r="A148" s="1683"/>
      <c r="B148" s="1686"/>
      <c r="C148" s="200" t="s">
        <v>315</v>
      </c>
      <c r="D148" s="95">
        <v>974</v>
      </c>
      <c r="E148" s="95" t="s">
        <v>356</v>
      </c>
      <c r="F148" s="96" t="s">
        <v>385</v>
      </c>
      <c r="G148" s="96" t="s">
        <v>1194</v>
      </c>
      <c r="H148" s="96" t="s">
        <v>386</v>
      </c>
      <c r="I148" s="88">
        <v>153312.24</v>
      </c>
      <c r="J148" s="88">
        <v>153312.24</v>
      </c>
      <c r="K148" s="1262">
        <v>0</v>
      </c>
      <c r="L148" s="1050">
        <v>144190</v>
      </c>
      <c r="O148" s="7"/>
    </row>
    <row r="149" spans="1:16" ht="22.5" customHeight="1" thickBot="1" x14ac:dyDescent="0.3">
      <c r="A149" s="1684"/>
      <c r="B149" s="1687"/>
      <c r="C149" s="1272" t="s">
        <v>1180</v>
      </c>
      <c r="D149" s="188">
        <v>974</v>
      </c>
      <c r="E149" s="188" t="s">
        <v>356</v>
      </c>
      <c r="F149" s="179" t="s">
        <v>385</v>
      </c>
      <c r="G149" s="179" t="s">
        <v>1194</v>
      </c>
      <c r="H149" s="179" t="s">
        <v>386</v>
      </c>
      <c r="I149" s="91">
        <v>796400</v>
      </c>
      <c r="J149" s="91">
        <v>796400</v>
      </c>
      <c r="K149" s="92">
        <v>0</v>
      </c>
      <c r="L149" s="1111"/>
      <c r="O149" s="7"/>
    </row>
    <row r="150" spans="1:16" ht="36" customHeight="1" thickBot="1" x14ac:dyDescent="0.3">
      <c r="A150" s="491" t="s">
        <v>565</v>
      </c>
      <c r="B150" s="1339" t="s">
        <v>566</v>
      </c>
      <c r="C150" s="431"/>
      <c r="D150" s="1657"/>
      <c r="E150" s="1658"/>
      <c r="F150" s="1658"/>
      <c r="G150" s="1658"/>
      <c r="H150" s="1659"/>
      <c r="I150" s="1295">
        <f>SUM(I151:I152)</f>
        <v>2965000</v>
      </c>
      <c r="J150" s="1295">
        <f>SUM(J151:J152)</f>
        <v>2564000</v>
      </c>
      <c r="K150" s="1296">
        <f>SUM(K151:K152)</f>
        <v>1456267.83</v>
      </c>
      <c r="L150" s="1111"/>
      <c r="O150" s="7"/>
    </row>
    <row r="151" spans="1:16" ht="75" customHeight="1" x14ac:dyDescent="0.25">
      <c r="A151" s="420" t="s">
        <v>462</v>
      </c>
      <c r="B151" s="1207" t="s">
        <v>25</v>
      </c>
      <c r="C151" s="1207" t="s">
        <v>315</v>
      </c>
      <c r="D151" s="18">
        <v>974</v>
      </c>
      <c r="E151" s="18" t="s">
        <v>377</v>
      </c>
      <c r="F151" s="510" t="s">
        <v>381</v>
      </c>
      <c r="G151" s="510" t="s">
        <v>567</v>
      </c>
      <c r="H151" s="510" t="s">
        <v>382</v>
      </c>
      <c r="I151" s="511">
        <v>0</v>
      </c>
      <c r="J151" s="511">
        <v>2564000</v>
      </c>
      <c r="K151" s="1340">
        <v>1456267.83</v>
      </c>
      <c r="L151" s="207">
        <v>5530905.0099999998</v>
      </c>
      <c r="O151" s="7"/>
    </row>
    <row r="152" spans="1:16" ht="135.75" thickBot="1" x14ac:dyDescent="0.3">
      <c r="A152" s="1082" t="s">
        <v>568</v>
      </c>
      <c r="B152" s="1149" t="s">
        <v>569</v>
      </c>
      <c r="C152" s="1149" t="s">
        <v>315</v>
      </c>
      <c r="D152" s="591">
        <v>974</v>
      </c>
      <c r="E152" s="591" t="s">
        <v>377</v>
      </c>
      <c r="F152" s="1051" t="s">
        <v>381</v>
      </c>
      <c r="G152" s="1051" t="s">
        <v>400</v>
      </c>
      <c r="H152" s="1051" t="s">
        <v>386</v>
      </c>
      <c r="I152" s="508">
        <v>2965000</v>
      </c>
      <c r="J152" s="508">
        <v>0</v>
      </c>
      <c r="K152" s="1341">
        <v>0</v>
      </c>
      <c r="L152" s="207">
        <v>1160.81</v>
      </c>
      <c r="O152" s="7"/>
    </row>
    <row r="153" spans="1:16" ht="30" customHeight="1" thickBot="1" x14ac:dyDescent="0.3">
      <c r="A153" s="491" t="s">
        <v>1068</v>
      </c>
      <c r="B153" s="431" t="s">
        <v>1195</v>
      </c>
      <c r="C153" s="431"/>
      <c r="D153" s="1616"/>
      <c r="E153" s="1617"/>
      <c r="F153" s="1617"/>
      <c r="G153" s="1617"/>
      <c r="H153" s="1618"/>
      <c r="I153" s="1295">
        <f>SUM(I154:I159)</f>
        <v>2093952.34</v>
      </c>
      <c r="J153" s="1295">
        <f>SUM(J154:J159)</f>
        <v>2093952.34</v>
      </c>
      <c r="K153" s="1295">
        <f>SUM(K154:K159)</f>
        <v>0</v>
      </c>
      <c r="L153" s="207">
        <v>233622.95</v>
      </c>
      <c r="O153" s="7"/>
    </row>
    <row r="154" spans="1:16" ht="36" customHeight="1" x14ac:dyDescent="0.25">
      <c r="A154" s="1732" t="s">
        <v>730</v>
      </c>
      <c r="B154" s="1733" t="s">
        <v>563</v>
      </c>
      <c r="C154" s="1130" t="s">
        <v>345</v>
      </c>
      <c r="D154" s="1256" t="s">
        <v>405</v>
      </c>
      <c r="E154" s="193" t="s">
        <v>356</v>
      </c>
      <c r="F154" s="180" t="s">
        <v>385</v>
      </c>
      <c r="G154" s="195" t="s">
        <v>564</v>
      </c>
      <c r="H154" s="195" t="s">
        <v>363</v>
      </c>
      <c r="I154" s="87">
        <v>0</v>
      </c>
      <c r="J154" s="87">
        <v>0</v>
      </c>
      <c r="K154" s="1258">
        <v>0</v>
      </c>
      <c r="L154" s="88">
        <v>29547330</v>
      </c>
      <c r="O154" s="7"/>
    </row>
    <row r="155" spans="1:16" s="292" customFormat="1" ht="45.75" customHeight="1" x14ac:dyDescent="0.25">
      <c r="A155" s="1692"/>
      <c r="B155" s="1734"/>
      <c r="C155" s="1130" t="s">
        <v>314</v>
      </c>
      <c r="D155" s="1256" t="s">
        <v>405</v>
      </c>
      <c r="E155" s="193" t="s">
        <v>356</v>
      </c>
      <c r="F155" s="180" t="s">
        <v>385</v>
      </c>
      <c r="G155" s="195" t="s">
        <v>564</v>
      </c>
      <c r="H155" s="195" t="s">
        <v>363</v>
      </c>
      <c r="I155" s="87">
        <v>0</v>
      </c>
      <c r="J155" s="87">
        <v>0</v>
      </c>
      <c r="K155" s="1258">
        <v>0</v>
      </c>
      <c r="L155" s="207"/>
      <c r="O155" s="7"/>
      <c r="P155" s="7"/>
    </row>
    <row r="156" spans="1:16" ht="48.75" customHeight="1" x14ac:dyDescent="0.25">
      <c r="A156" s="1692"/>
      <c r="B156" s="1734"/>
      <c r="C156" s="1162" t="s">
        <v>315</v>
      </c>
      <c r="D156" s="202" t="s">
        <v>405</v>
      </c>
      <c r="E156" s="202" t="s">
        <v>356</v>
      </c>
      <c r="F156" s="311" t="s">
        <v>385</v>
      </c>
      <c r="G156" s="1273" t="s">
        <v>564</v>
      </c>
      <c r="H156" s="1273" t="s">
        <v>363</v>
      </c>
      <c r="I156" s="174">
        <v>0</v>
      </c>
      <c r="J156" s="174">
        <v>0</v>
      </c>
      <c r="K156" s="1270">
        <v>0</v>
      </c>
      <c r="L156" s="207">
        <v>565000</v>
      </c>
      <c r="O156" s="7"/>
    </row>
    <row r="157" spans="1:16" ht="30" x14ac:dyDescent="0.25">
      <c r="A157" s="1679" t="s">
        <v>790</v>
      </c>
      <c r="B157" s="1735" t="s">
        <v>1196</v>
      </c>
      <c r="C157" s="1140" t="s">
        <v>345</v>
      </c>
      <c r="D157" s="1274" t="s">
        <v>405</v>
      </c>
      <c r="E157" s="95" t="s">
        <v>356</v>
      </c>
      <c r="F157" s="96" t="s">
        <v>385</v>
      </c>
      <c r="G157" s="1275" t="s">
        <v>1197</v>
      </c>
      <c r="H157" s="1275" t="s">
        <v>363</v>
      </c>
      <c r="I157" s="88">
        <v>2031552.56</v>
      </c>
      <c r="J157" s="88">
        <v>2031552.56</v>
      </c>
      <c r="K157" s="1262">
        <v>0</v>
      </c>
      <c r="L157" s="206"/>
      <c r="O157" s="7"/>
    </row>
    <row r="158" spans="1:16" s="292" customFormat="1" ht="30" x14ac:dyDescent="0.25">
      <c r="A158" s="1692"/>
      <c r="B158" s="1734"/>
      <c r="C158" s="1130" t="s">
        <v>314</v>
      </c>
      <c r="D158" s="1256" t="s">
        <v>405</v>
      </c>
      <c r="E158" s="193" t="s">
        <v>356</v>
      </c>
      <c r="F158" s="180" t="s">
        <v>385</v>
      </c>
      <c r="G158" s="195" t="s">
        <v>1197</v>
      </c>
      <c r="H158" s="195" t="s">
        <v>363</v>
      </c>
      <c r="I158" s="87">
        <v>41460.26</v>
      </c>
      <c r="J158" s="87">
        <v>41460.26</v>
      </c>
      <c r="K158" s="1258">
        <v>0</v>
      </c>
      <c r="L158" s="206"/>
      <c r="O158" s="7"/>
    </row>
    <row r="159" spans="1:16" ht="45.75" thickBot="1" x14ac:dyDescent="0.3">
      <c r="A159" s="1693"/>
      <c r="B159" s="1736"/>
      <c r="C159" s="1132" t="s">
        <v>315</v>
      </c>
      <c r="D159" s="102" t="s">
        <v>405</v>
      </c>
      <c r="E159" s="102" t="s">
        <v>356</v>
      </c>
      <c r="F159" s="101" t="s">
        <v>385</v>
      </c>
      <c r="G159" s="1276" t="s">
        <v>1197</v>
      </c>
      <c r="H159" s="1276" t="s">
        <v>363</v>
      </c>
      <c r="I159" s="89">
        <v>20939.52</v>
      </c>
      <c r="J159" s="89">
        <v>20939.52</v>
      </c>
      <c r="K159" s="90">
        <v>0</v>
      </c>
      <c r="L159" s="11"/>
      <c r="M159" s="11"/>
      <c r="N159" s="11"/>
      <c r="O159" s="492"/>
    </row>
    <row r="160" spans="1:16" ht="71.25" customHeight="1" thickBot="1" x14ac:dyDescent="0.3">
      <c r="A160" s="1299" t="s">
        <v>1198</v>
      </c>
      <c r="B160" s="1300" t="s">
        <v>1071</v>
      </c>
      <c r="C160" s="1289"/>
      <c r="D160" s="1721"/>
      <c r="E160" s="1722"/>
      <c r="F160" s="1722"/>
      <c r="G160" s="1722"/>
      <c r="H160" s="1723"/>
      <c r="I160" s="436">
        <f>SUM(I161:I166)</f>
        <v>5074284.96</v>
      </c>
      <c r="J160" s="436">
        <f>SUM(J161:J166)</f>
        <v>2498949.6</v>
      </c>
      <c r="K160" s="436">
        <f>SUM(K161:K166)</f>
        <v>1494247.93</v>
      </c>
      <c r="L160" s="1049">
        <v>416000</v>
      </c>
      <c r="O160" s="7"/>
      <c r="P160" s="7"/>
    </row>
    <row r="161" spans="1:16" ht="28.5" customHeight="1" x14ac:dyDescent="0.25">
      <c r="A161" s="1724" t="s">
        <v>1072</v>
      </c>
      <c r="B161" s="1725" t="s">
        <v>1073</v>
      </c>
      <c r="C161" s="1135" t="s">
        <v>314</v>
      </c>
      <c r="D161" s="1266">
        <v>974</v>
      </c>
      <c r="E161" s="1266" t="s">
        <v>356</v>
      </c>
      <c r="F161" s="1267" t="s">
        <v>385</v>
      </c>
      <c r="G161" s="1267" t="s">
        <v>1199</v>
      </c>
      <c r="H161" s="1267" t="s">
        <v>369</v>
      </c>
      <c r="I161" s="1268">
        <v>2981060.43</v>
      </c>
      <c r="J161" s="1268">
        <v>1042636.11</v>
      </c>
      <c r="K161" s="1269">
        <v>848057.95</v>
      </c>
      <c r="L161" s="1050">
        <v>0</v>
      </c>
      <c r="O161" s="7"/>
    </row>
    <row r="162" spans="1:16" ht="28.5" customHeight="1" x14ac:dyDescent="0.25">
      <c r="A162" s="1705"/>
      <c r="B162" s="1646"/>
      <c r="C162" s="1151" t="s">
        <v>315</v>
      </c>
      <c r="D162" s="1277">
        <v>974</v>
      </c>
      <c r="E162" s="1277" t="s">
        <v>356</v>
      </c>
      <c r="F162" s="1277" t="s">
        <v>385</v>
      </c>
      <c r="G162" s="1277" t="s">
        <v>1199</v>
      </c>
      <c r="H162" s="1277" t="s">
        <v>369</v>
      </c>
      <c r="I162" s="88">
        <v>60837.97</v>
      </c>
      <c r="J162" s="88">
        <v>21278.29</v>
      </c>
      <c r="K162" s="1262">
        <v>17307.3</v>
      </c>
      <c r="L162" s="1050">
        <v>1434291.63</v>
      </c>
      <c r="O162" s="7"/>
      <c r="P162" s="7"/>
    </row>
    <row r="163" spans="1:16" ht="37.5" customHeight="1" x14ac:dyDescent="0.25">
      <c r="A163" s="1706"/>
      <c r="B163" s="1663"/>
      <c r="C163" s="83" t="s">
        <v>314</v>
      </c>
      <c r="D163" s="95">
        <v>974</v>
      </c>
      <c r="E163" s="95" t="s">
        <v>356</v>
      </c>
      <c r="F163" s="96" t="s">
        <v>385</v>
      </c>
      <c r="G163" s="96" t="s">
        <v>1199</v>
      </c>
      <c r="H163" s="96" t="s">
        <v>371</v>
      </c>
      <c r="I163" s="88">
        <v>900897.99</v>
      </c>
      <c r="J163" s="88">
        <v>315493.65000000002</v>
      </c>
      <c r="K163" s="1262">
        <v>220780.09</v>
      </c>
      <c r="L163" s="1050">
        <v>120000</v>
      </c>
      <c r="O163" s="7"/>
    </row>
    <row r="164" spans="1:16" ht="43.5" customHeight="1" thickBot="1" x14ac:dyDescent="0.3">
      <c r="A164" s="1718"/>
      <c r="B164" s="1664"/>
      <c r="C164" s="1151" t="s">
        <v>315</v>
      </c>
      <c r="D164" s="1277">
        <v>974</v>
      </c>
      <c r="E164" s="1277" t="s">
        <v>356</v>
      </c>
      <c r="F164" s="1277" t="s">
        <v>385</v>
      </c>
      <c r="G164" s="1277" t="s">
        <v>1199</v>
      </c>
      <c r="H164" s="1277" t="s">
        <v>371</v>
      </c>
      <c r="I164" s="88">
        <v>18385.669999999998</v>
      </c>
      <c r="J164" s="88">
        <v>6438.65</v>
      </c>
      <c r="K164" s="1262">
        <v>4505.72</v>
      </c>
      <c r="L164" s="90">
        <v>0</v>
      </c>
      <c r="O164" s="7"/>
    </row>
    <row r="165" spans="1:16" ht="30" x14ac:dyDescent="0.25">
      <c r="A165" s="1670" t="s">
        <v>1074</v>
      </c>
      <c r="B165" s="1672" t="s">
        <v>1075</v>
      </c>
      <c r="C165" s="1161" t="s">
        <v>314</v>
      </c>
      <c r="D165" s="95">
        <v>974</v>
      </c>
      <c r="E165" s="95" t="s">
        <v>356</v>
      </c>
      <c r="F165" s="96" t="s">
        <v>385</v>
      </c>
      <c r="G165" s="96" t="s">
        <v>1199</v>
      </c>
      <c r="H165" s="96" t="s">
        <v>386</v>
      </c>
      <c r="I165" s="88">
        <v>1090840.8400000001</v>
      </c>
      <c r="J165" s="88">
        <v>1090840.8400000001</v>
      </c>
      <c r="K165" s="1262">
        <v>395524.93</v>
      </c>
      <c r="O165" s="7"/>
    </row>
    <row r="166" spans="1:16" ht="15.75" customHeight="1" thickBot="1" x14ac:dyDescent="0.3">
      <c r="A166" s="1671"/>
      <c r="B166" s="1673"/>
      <c r="C166" s="1132" t="s">
        <v>315</v>
      </c>
      <c r="D166" s="1278">
        <v>974</v>
      </c>
      <c r="E166" s="1278" t="s">
        <v>356</v>
      </c>
      <c r="F166" s="1279" t="s">
        <v>385</v>
      </c>
      <c r="G166" s="1279" t="s">
        <v>1199</v>
      </c>
      <c r="H166" s="1279" t="s">
        <v>386</v>
      </c>
      <c r="I166" s="1280">
        <v>22262.06</v>
      </c>
      <c r="J166" s="1280">
        <v>22262.06</v>
      </c>
      <c r="K166" s="1281">
        <v>8071.94</v>
      </c>
      <c r="O166" s="7"/>
    </row>
    <row r="167" spans="1:16" ht="27" customHeight="1" thickBot="1" x14ac:dyDescent="0.3">
      <c r="A167" s="1674" t="s">
        <v>62</v>
      </c>
      <c r="B167" s="1550" t="s">
        <v>590</v>
      </c>
      <c r="C167" s="1301" t="s">
        <v>344</v>
      </c>
      <c r="D167" s="490"/>
      <c r="E167" s="490"/>
      <c r="F167" s="490"/>
      <c r="G167" s="490"/>
      <c r="H167" s="490"/>
      <c r="I167" s="1297">
        <f>I168+I169</f>
        <v>56336210</v>
      </c>
      <c r="J167" s="1297">
        <f>J168+J169</f>
        <v>56336210</v>
      </c>
      <c r="K167" s="1302">
        <f>K168+K169</f>
        <v>28030490.329999998</v>
      </c>
      <c r="O167" s="7"/>
    </row>
    <row r="168" spans="1:16" ht="51" customHeight="1" x14ac:dyDescent="0.25">
      <c r="A168" s="1675"/>
      <c r="B168" s="1677"/>
      <c r="C168" s="1303" t="s">
        <v>315</v>
      </c>
      <c r="D168" s="19"/>
      <c r="E168" s="19"/>
      <c r="F168" s="19"/>
      <c r="G168" s="19"/>
      <c r="H168" s="19"/>
      <c r="I168" s="1304">
        <f>I182+I187+I188+I189+I193+I194</f>
        <v>7669230</v>
      </c>
      <c r="J168" s="1304">
        <f>J182+J187+J188+J189+J193+J194</f>
        <v>7669230</v>
      </c>
      <c r="K168" s="1304">
        <f>K182+K187+K188+K189+K193+K194</f>
        <v>2174261.4500000002</v>
      </c>
      <c r="L168" s="1049">
        <v>990000</v>
      </c>
      <c r="O168" s="7">
        <f>J168+J169</f>
        <v>56336210</v>
      </c>
      <c r="P168" s="7">
        <f>K168+K169</f>
        <v>28030490.329999998</v>
      </c>
    </row>
    <row r="169" spans="1:16" ht="39" customHeight="1" thickBot="1" x14ac:dyDescent="0.3">
      <c r="A169" s="1676"/>
      <c r="B169" s="1678"/>
      <c r="C169" s="1305" t="s">
        <v>345</v>
      </c>
      <c r="D169" s="435"/>
      <c r="E169" s="435"/>
      <c r="F169" s="435"/>
      <c r="G169" s="435"/>
      <c r="H169" s="435"/>
      <c r="I169" s="1306">
        <f t="shared" ref="I169:N169" si="0">I171+I172+I173+I174+I175+I176+I177+I178+I179+I180+I181+I183+I185+I186+I191+I196</f>
        <v>48666980</v>
      </c>
      <c r="J169" s="1306">
        <f t="shared" si="0"/>
        <v>48666980</v>
      </c>
      <c r="K169" s="1306">
        <f t="shared" si="0"/>
        <v>25856228.879999999</v>
      </c>
      <c r="L169" s="1306">
        <f t="shared" si="0"/>
        <v>251320</v>
      </c>
      <c r="M169" s="1306">
        <f t="shared" si="0"/>
        <v>251320</v>
      </c>
      <c r="N169" s="1306">
        <f t="shared" si="0"/>
        <v>251320</v>
      </c>
      <c r="O169" s="7"/>
    </row>
    <row r="170" spans="1:16" ht="108" customHeight="1" thickBot="1" x14ac:dyDescent="0.3">
      <c r="A170" s="491" t="s">
        <v>325</v>
      </c>
      <c r="B170" s="1084" t="s">
        <v>63</v>
      </c>
      <c r="C170" s="431"/>
      <c r="D170" s="1653"/>
      <c r="E170" s="1654"/>
      <c r="F170" s="1654"/>
      <c r="G170" s="1654"/>
      <c r="H170" s="1655"/>
      <c r="I170" s="1297">
        <f>SUM(I171:I183)</f>
        <v>48566980</v>
      </c>
      <c r="J170" s="1297">
        <f>SUM(J171:J183)</f>
        <v>48566980</v>
      </c>
      <c r="K170" s="1297">
        <f>SUM(K171:K183)</f>
        <v>26291257.189999998</v>
      </c>
      <c r="L170" s="206"/>
      <c r="O170" s="7"/>
    </row>
    <row r="171" spans="1:16" s="292" customFormat="1" ht="56.25" customHeight="1" x14ac:dyDescent="0.25">
      <c r="A171" s="1282" t="s">
        <v>64</v>
      </c>
      <c r="B171" s="93" t="s">
        <v>312</v>
      </c>
      <c r="C171" s="1151" t="s">
        <v>345</v>
      </c>
      <c r="D171" s="95">
        <v>974</v>
      </c>
      <c r="E171" s="95" t="s">
        <v>356</v>
      </c>
      <c r="F171" s="96" t="s">
        <v>381</v>
      </c>
      <c r="G171" s="96" t="s">
        <v>430</v>
      </c>
      <c r="H171" s="96" t="s">
        <v>359</v>
      </c>
      <c r="I171" s="88">
        <v>0</v>
      </c>
      <c r="J171" s="88">
        <v>0</v>
      </c>
      <c r="K171" s="1262">
        <v>0</v>
      </c>
      <c r="L171" s="206"/>
      <c r="O171" s="7"/>
    </row>
    <row r="172" spans="1:16" ht="78" customHeight="1" x14ac:dyDescent="0.25">
      <c r="A172" s="99" t="s">
        <v>65</v>
      </c>
      <c r="B172" s="1183" t="s">
        <v>427</v>
      </c>
      <c r="C172" s="1151" t="s">
        <v>345</v>
      </c>
      <c r="D172" s="95">
        <v>974</v>
      </c>
      <c r="E172" s="95" t="s">
        <v>356</v>
      </c>
      <c r="F172" s="96" t="s">
        <v>381</v>
      </c>
      <c r="G172" s="96" t="s">
        <v>430</v>
      </c>
      <c r="H172" s="96" t="s">
        <v>386</v>
      </c>
      <c r="I172" s="88">
        <v>0</v>
      </c>
      <c r="J172" s="88">
        <v>0</v>
      </c>
      <c r="K172" s="1262">
        <v>0</v>
      </c>
      <c r="L172" s="206"/>
      <c r="O172" s="7"/>
    </row>
    <row r="173" spans="1:16" ht="63.75" customHeight="1" thickBot="1" x14ac:dyDescent="0.3">
      <c r="A173" s="99" t="s">
        <v>67</v>
      </c>
      <c r="B173" s="1183" t="s">
        <v>431</v>
      </c>
      <c r="C173" s="1151" t="s">
        <v>345</v>
      </c>
      <c r="D173" s="95">
        <v>974</v>
      </c>
      <c r="E173" s="95" t="s">
        <v>356</v>
      </c>
      <c r="F173" s="96" t="s">
        <v>381</v>
      </c>
      <c r="G173" s="96" t="s">
        <v>432</v>
      </c>
      <c r="H173" s="96" t="s">
        <v>386</v>
      </c>
      <c r="I173" s="88">
        <v>0</v>
      </c>
      <c r="J173" s="88">
        <v>0</v>
      </c>
      <c r="K173" s="1262">
        <v>0</v>
      </c>
      <c r="O173" s="7"/>
    </row>
    <row r="174" spans="1:16" ht="54.75" customHeight="1" x14ac:dyDescent="0.25">
      <c r="A174" s="99" t="s">
        <v>69</v>
      </c>
      <c r="B174" s="83" t="s">
        <v>37</v>
      </c>
      <c r="C174" s="1151" t="s">
        <v>345</v>
      </c>
      <c r="D174" s="212">
        <v>974</v>
      </c>
      <c r="E174" s="212" t="s">
        <v>356</v>
      </c>
      <c r="F174" s="96" t="s">
        <v>381</v>
      </c>
      <c r="G174" s="96" t="s">
        <v>570</v>
      </c>
      <c r="H174" s="96" t="s">
        <v>359</v>
      </c>
      <c r="I174" s="88">
        <v>0</v>
      </c>
      <c r="J174" s="88">
        <v>0</v>
      </c>
      <c r="K174" s="1262">
        <v>0</v>
      </c>
      <c r="L174" s="1048">
        <f>L175+L176+L177+L178+L179+L180+L181+L182+L183</f>
        <v>125660</v>
      </c>
      <c r="M174" s="436">
        <f>M175+M176+M177+M178+M179+M180+M181+M182+M183</f>
        <v>125660</v>
      </c>
      <c r="N174" s="436">
        <f>N175+N176+N177+N178+N179+N180+N181+N182+N183</f>
        <v>125660</v>
      </c>
      <c r="O174" s="7"/>
    </row>
    <row r="175" spans="1:16" ht="31.5" customHeight="1" thickBot="1" x14ac:dyDescent="0.3">
      <c r="A175" s="99" t="s">
        <v>70</v>
      </c>
      <c r="B175" s="204" t="s">
        <v>571</v>
      </c>
      <c r="C175" s="1151" t="s">
        <v>345</v>
      </c>
      <c r="D175" s="212">
        <v>974</v>
      </c>
      <c r="E175" s="212" t="s">
        <v>356</v>
      </c>
      <c r="F175" s="96" t="s">
        <v>381</v>
      </c>
      <c r="G175" s="96" t="s">
        <v>572</v>
      </c>
      <c r="H175" s="96" t="s">
        <v>394</v>
      </c>
      <c r="I175" s="88">
        <v>0</v>
      </c>
      <c r="J175" s="88">
        <v>0</v>
      </c>
      <c r="K175" s="1262">
        <v>0</v>
      </c>
      <c r="L175" s="88">
        <v>125660</v>
      </c>
      <c r="M175" s="88">
        <v>125660</v>
      </c>
      <c r="N175" s="88">
        <v>125660</v>
      </c>
      <c r="O175" s="7"/>
    </row>
    <row r="176" spans="1:16" ht="15" customHeight="1" x14ac:dyDescent="0.25">
      <c r="A176" s="1139" t="s">
        <v>71</v>
      </c>
      <c r="B176" s="83" t="s">
        <v>66</v>
      </c>
      <c r="C176" s="1283" t="s">
        <v>345</v>
      </c>
      <c r="D176" s="212" t="s">
        <v>577</v>
      </c>
      <c r="E176" s="212" t="s">
        <v>356</v>
      </c>
      <c r="F176" s="96" t="s">
        <v>381</v>
      </c>
      <c r="G176" s="96" t="s">
        <v>401</v>
      </c>
      <c r="H176" s="96" t="s">
        <v>394</v>
      </c>
      <c r="I176" s="88">
        <v>9469398.9900000002</v>
      </c>
      <c r="J176" s="88">
        <v>9469398.9900000002</v>
      </c>
      <c r="K176" s="1262">
        <v>5976469.75</v>
      </c>
      <c r="O176" s="7"/>
      <c r="P176" s="7"/>
    </row>
    <row r="177" spans="1:15" ht="30" x14ac:dyDescent="0.25">
      <c r="A177" s="1139" t="s">
        <v>72</v>
      </c>
      <c r="B177" s="1162" t="s">
        <v>68</v>
      </c>
      <c r="C177" s="1162" t="s">
        <v>345</v>
      </c>
      <c r="D177" s="95" t="s">
        <v>577</v>
      </c>
      <c r="E177" s="95" t="s">
        <v>356</v>
      </c>
      <c r="F177" s="96" t="s">
        <v>381</v>
      </c>
      <c r="G177" s="96" t="s">
        <v>402</v>
      </c>
      <c r="H177" s="96" t="s">
        <v>394</v>
      </c>
      <c r="I177" s="88">
        <v>289300</v>
      </c>
      <c r="J177" s="88">
        <v>289300</v>
      </c>
      <c r="K177" s="1262">
        <v>115111.03999999999</v>
      </c>
      <c r="O177" s="7"/>
    </row>
    <row r="178" spans="1:15" ht="148.5" x14ac:dyDescent="0.25">
      <c r="A178" s="1150" t="s">
        <v>573</v>
      </c>
      <c r="B178" s="83" t="s">
        <v>1200</v>
      </c>
      <c r="C178" s="83" t="s">
        <v>345</v>
      </c>
      <c r="D178" s="95">
        <v>974</v>
      </c>
      <c r="E178" s="95" t="s">
        <v>356</v>
      </c>
      <c r="F178" s="96" t="s">
        <v>381</v>
      </c>
      <c r="G178" s="96" t="s">
        <v>403</v>
      </c>
      <c r="H178" s="96" t="s">
        <v>1052</v>
      </c>
      <c r="I178" s="88">
        <v>37347570</v>
      </c>
      <c r="J178" s="88">
        <v>35551586.100000001</v>
      </c>
      <c r="K178" s="1262">
        <v>17527952.699999999</v>
      </c>
      <c r="O178" s="7"/>
    </row>
    <row r="179" spans="1:15" ht="150" x14ac:dyDescent="0.25">
      <c r="A179" s="1150" t="s">
        <v>574</v>
      </c>
      <c r="B179" s="83" t="s">
        <v>1201</v>
      </c>
      <c r="C179" s="83" t="s">
        <v>345</v>
      </c>
      <c r="D179" s="95">
        <v>974</v>
      </c>
      <c r="E179" s="95" t="s">
        <v>356</v>
      </c>
      <c r="F179" s="96" t="s">
        <v>381</v>
      </c>
      <c r="G179" s="96" t="s">
        <v>1202</v>
      </c>
      <c r="H179" s="96" t="s">
        <v>1052</v>
      </c>
      <c r="I179" s="88">
        <v>0</v>
      </c>
      <c r="J179" s="88">
        <v>1795983.9</v>
      </c>
      <c r="K179" s="1262">
        <v>1488437.22</v>
      </c>
      <c r="O179" s="7"/>
    </row>
    <row r="180" spans="1:15" ht="89.25" x14ac:dyDescent="0.25">
      <c r="A180" s="1150" t="s">
        <v>575</v>
      </c>
      <c r="B180" s="83" t="s">
        <v>1203</v>
      </c>
      <c r="C180" s="83" t="s">
        <v>345</v>
      </c>
      <c r="D180" s="95">
        <v>974</v>
      </c>
      <c r="E180" s="95" t="s">
        <v>356</v>
      </c>
      <c r="F180" s="96" t="s">
        <v>381</v>
      </c>
      <c r="G180" s="96" t="s">
        <v>404</v>
      </c>
      <c r="H180" s="96" t="s">
        <v>394</v>
      </c>
      <c r="I180" s="88">
        <v>0</v>
      </c>
      <c r="J180" s="88">
        <v>0</v>
      </c>
      <c r="K180" s="1262">
        <v>0</v>
      </c>
      <c r="O180" s="7"/>
    </row>
    <row r="181" spans="1:15" ht="133.5" x14ac:dyDescent="0.25">
      <c r="A181" s="1150" t="s">
        <v>576</v>
      </c>
      <c r="B181" s="83" t="s">
        <v>1204</v>
      </c>
      <c r="C181" s="83" t="s">
        <v>345</v>
      </c>
      <c r="D181" s="95">
        <v>974</v>
      </c>
      <c r="E181" s="95" t="s">
        <v>356</v>
      </c>
      <c r="F181" s="96" t="s">
        <v>381</v>
      </c>
      <c r="G181" s="96" t="s">
        <v>404</v>
      </c>
      <c r="H181" s="96" t="s">
        <v>1052</v>
      </c>
      <c r="I181" s="88">
        <v>450610</v>
      </c>
      <c r="J181" s="88">
        <v>450610</v>
      </c>
      <c r="K181" s="1262">
        <v>173185.47</v>
      </c>
      <c r="O181" s="7"/>
    </row>
    <row r="182" spans="1:15" ht="90" x14ac:dyDescent="0.25">
      <c r="A182" s="1150" t="s">
        <v>1053</v>
      </c>
      <c r="B182" s="1141" t="s">
        <v>578</v>
      </c>
      <c r="C182" s="83" t="s">
        <v>315</v>
      </c>
      <c r="D182" s="212">
        <v>974</v>
      </c>
      <c r="E182" s="212" t="s">
        <v>356</v>
      </c>
      <c r="F182" s="96" t="s">
        <v>381</v>
      </c>
      <c r="G182" s="96" t="s">
        <v>579</v>
      </c>
      <c r="H182" s="96" t="s">
        <v>386</v>
      </c>
      <c r="I182" s="88">
        <v>1000000</v>
      </c>
      <c r="J182" s="88">
        <v>1000000</v>
      </c>
      <c r="K182" s="1262">
        <v>1000000</v>
      </c>
      <c r="O182" s="7"/>
    </row>
    <row r="183" spans="1:15" ht="75.75" thickBot="1" x14ac:dyDescent="0.3">
      <c r="A183" s="201" t="s">
        <v>1054</v>
      </c>
      <c r="B183" s="541" t="s">
        <v>580</v>
      </c>
      <c r="C183" s="1158" t="s">
        <v>345</v>
      </c>
      <c r="D183" s="901">
        <v>974</v>
      </c>
      <c r="E183" s="901" t="s">
        <v>356</v>
      </c>
      <c r="F183" s="311" t="s">
        <v>381</v>
      </c>
      <c r="G183" s="311" t="s">
        <v>581</v>
      </c>
      <c r="H183" s="311" t="s">
        <v>386</v>
      </c>
      <c r="I183" s="174">
        <v>10101.01</v>
      </c>
      <c r="J183" s="174">
        <v>10101.01</v>
      </c>
      <c r="K183" s="1270">
        <v>10101.01</v>
      </c>
      <c r="O183" s="7"/>
    </row>
    <row r="184" spans="1:15" s="11" customFormat="1" ht="72" thickBot="1" x14ac:dyDescent="0.3">
      <c r="A184" s="491" t="s">
        <v>326</v>
      </c>
      <c r="B184" s="1084" t="s">
        <v>73</v>
      </c>
      <c r="C184" s="431" t="s">
        <v>346</v>
      </c>
      <c r="D184" s="1616"/>
      <c r="E184" s="1617"/>
      <c r="F184" s="1617"/>
      <c r="G184" s="1617"/>
      <c r="H184" s="1618"/>
      <c r="I184" s="1295">
        <f>SUM(I185:I189)</f>
        <v>7534230</v>
      </c>
      <c r="J184" s="1295">
        <f>SUM(J185:J189)</f>
        <v>7534230</v>
      </c>
      <c r="K184" s="1295">
        <f>SUM(K185:K189)</f>
        <v>1682983.14</v>
      </c>
      <c r="O184" s="492"/>
    </row>
    <row r="185" spans="1:15" s="11" customFormat="1" ht="30" x14ac:dyDescent="0.25">
      <c r="A185" s="112" t="s">
        <v>74</v>
      </c>
      <c r="B185" s="1135" t="s">
        <v>75</v>
      </c>
      <c r="C185" s="1135" t="s">
        <v>345</v>
      </c>
      <c r="D185" s="1266" t="s">
        <v>405</v>
      </c>
      <c r="E185" s="1266" t="s">
        <v>356</v>
      </c>
      <c r="F185" s="1267" t="s">
        <v>356</v>
      </c>
      <c r="G185" s="1267" t="s">
        <v>406</v>
      </c>
      <c r="H185" s="1267" t="s">
        <v>359</v>
      </c>
      <c r="I185" s="1268">
        <v>540000</v>
      </c>
      <c r="J185" s="1268">
        <v>540000</v>
      </c>
      <c r="K185" s="1269">
        <v>277835</v>
      </c>
      <c r="O185" s="492"/>
    </row>
    <row r="186" spans="1:15" s="11" customFormat="1" ht="45" x14ac:dyDescent="0.25">
      <c r="A186" s="1150" t="s">
        <v>76</v>
      </c>
      <c r="B186" s="83" t="s">
        <v>77</v>
      </c>
      <c r="C186" s="83" t="s">
        <v>345</v>
      </c>
      <c r="D186" s="95" t="s">
        <v>405</v>
      </c>
      <c r="E186" s="95" t="s">
        <v>356</v>
      </c>
      <c r="F186" s="96" t="s">
        <v>356</v>
      </c>
      <c r="G186" s="96" t="s">
        <v>406</v>
      </c>
      <c r="H186" s="96" t="s">
        <v>386</v>
      </c>
      <c r="I186" s="88">
        <v>460000</v>
      </c>
      <c r="J186" s="88">
        <v>460000</v>
      </c>
      <c r="K186" s="1262">
        <v>230886.69</v>
      </c>
      <c r="O186" s="492"/>
    </row>
    <row r="187" spans="1:15" s="11" customFormat="1" ht="45" x14ac:dyDescent="0.25">
      <c r="A187" s="1679" t="s">
        <v>78</v>
      </c>
      <c r="B187" s="1681" t="s">
        <v>316</v>
      </c>
      <c r="C187" s="83" t="s">
        <v>315</v>
      </c>
      <c r="D187" s="212" t="s">
        <v>405</v>
      </c>
      <c r="E187" s="212" t="s">
        <v>356</v>
      </c>
      <c r="F187" s="96" t="s">
        <v>356</v>
      </c>
      <c r="G187" s="96" t="s">
        <v>407</v>
      </c>
      <c r="H187" s="96" t="s">
        <v>359</v>
      </c>
      <c r="I187" s="88">
        <v>4171813.2</v>
      </c>
      <c r="J187" s="88">
        <v>4171813.2</v>
      </c>
      <c r="K187" s="1262">
        <v>556702.5</v>
      </c>
      <c r="O187" s="492"/>
    </row>
    <row r="188" spans="1:15" s="11" customFormat="1" ht="45" x14ac:dyDescent="0.25">
      <c r="A188" s="1680"/>
      <c r="B188" s="1558"/>
      <c r="C188" s="83" t="s">
        <v>315</v>
      </c>
      <c r="D188" s="212" t="s">
        <v>405</v>
      </c>
      <c r="E188" s="212" t="s">
        <v>356</v>
      </c>
      <c r="F188" s="96" t="s">
        <v>356</v>
      </c>
      <c r="G188" s="96" t="s">
        <v>407</v>
      </c>
      <c r="H188" s="96" t="s">
        <v>382</v>
      </c>
      <c r="I188" s="88">
        <v>400000</v>
      </c>
      <c r="J188" s="88">
        <v>400000</v>
      </c>
      <c r="K188" s="1262">
        <v>0</v>
      </c>
      <c r="O188" s="492"/>
    </row>
    <row r="189" spans="1:15" s="11" customFormat="1" ht="75.75" thickBot="1" x14ac:dyDescent="0.3">
      <c r="A189" s="113" t="s">
        <v>79</v>
      </c>
      <c r="B189" s="100" t="s">
        <v>80</v>
      </c>
      <c r="C189" s="100" t="s">
        <v>315</v>
      </c>
      <c r="D189" s="1265" t="s">
        <v>405</v>
      </c>
      <c r="E189" s="1265" t="s">
        <v>356</v>
      </c>
      <c r="F189" s="101" t="s">
        <v>356</v>
      </c>
      <c r="G189" s="101" t="s">
        <v>407</v>
      </c>
      <c r="H189" s="101" t="s">
        <v>386</v>
      </c>
      <c r="I189" s="89">
        <v>1962416.8</v>
      </c>
      <c r="J189" s="89">
        <v>1962416.8</v>
      </c>
      <c r="K189" s="90">
        <v>617558.94999999995</v>
      </c>
      <c r="O189" s="492"/>
    </row>
    <row r="190" spans="1:15" s="11" customFormat="1" ht="86.25" thickBot="1" x14ac:dyDescent="0.3">
      <c r="A190" s="1307" t="s">
        <v>322</v>
      </c>
      <c r="B190" s="1308" t="s">
        <v>81</v>
      </c>
      <c r="C190" s="1309" t="s">
        <v>345</v>
      </c>
      <c r="D190" s="1616"/>
      <c r="E190" s="1617"/>
      <c r="F190" s="1617"/>
      <c r="G190" s="1617"/>
      <c r="H190" s="1618"/>
      <c r="I190" s="1310">
        <f>SUM(I191)</f>
        <v>100000</v>
      </c>
      <c r="J190" s="1310">
        <f>SUM(J191)</f>
        <v>100000</v>
      </c>
      <c r="K190" s="1311">
        <f>SUM(K191)</f>
        <v>56250</v>
      </c>
      <c r="O190" s="492"/>
    </row>
    <row r="191" spans="1:15" s="11" customFormat="1" ht="30.75" thickBot="1" x14ac:dyDescent="0.3">
      <c r="A191" s="1312" t="s">
        <v>82</v>
      </c>
      <c r="B191" s="1313" t="s">
        <v>83</v>
      </c>
      <c r="C191" s="1313" t="s">
        <v>345</v>
      </c>
      <c r="D191" s="1314" t="s">
        <v>405</v>
      </c>
      <c r="E191" s="1314" t="s">
        <v>356</v>
      </c>
      <c r="F191" s="1314" t="s">
        <v>356</v>
      </c>
      <c r="G191" s="1314" t="s">
        <v>408</v>
      </c>
      <c r="H191" s="1314" t="s">
        <v>386</v>
      </c>
      <c r="I191" s="1315">
        <v>100000</v>
      </c>
      <c r="J191" s="1315">
        <v>100000</v>
      </c>
      <c r="K191" s="1316">
        <v>56250</v>
      </c>
      <c r="O191" s="492"/>
    </row>
    <row r="192" spans="1:15" s="11" customFormat="1" ht="43.5" thickBot="1" x14ac:dyDescent="0.3">
      <c r="A192" s="509" t="s">
        <v>327</v>
      </c>
      <c r="B192" s="1211" t="s">
        <v>533</v>
      </c>
      <c r="C192" s="1211" t="s">
        <v>315</v>
      </c>
      <c r="D192" s="1729"/>
      <c r="E192" s="1730"/>
      <c r="F192" s="1730"/>
      <c r="G192" s="1730"/>
      <c r="H192" s="1731"/>
      <c r="I192" s="1202">
        <f>SUM(I193:I194)</f>
        <v>135000</v>
      </c>
      <c r="J192" s="1202">
        <f>SUM(J193:J194)</f>
        <v>135000</v>
      </c>
      <c r="K192" s="1293">
        <f>SUM(K193:K194)</f>
        <v>0</v>
      </c>
      <c r="O192" s="492"/>
    </row>
    <row r="193" spans="1:15" s="11" customFormat="1" ht="120" x14ac:dyDescent="0.25">
      <c r="A193" s="112" t="s">
        <v>84</v>
      </c>
      <c r="B193" s="1135" t="s">
        <v>25</v>
      </c>
      <c r="C193" s="1135" t="s">
        <v>315</v>
      </c>
      <c r="D193" s="1266" t="s">
        <v>405</v>
      </c>
      <c r="E193" s="1266" t="s">
        <v>377</v>
      </c>
      <c r="F193" s="1267" t="s">
        <v>381</v>
      </c>
      <c r="G193" s="1267" t="s">
        <v>433</v>
      </c>
      <c r="H193" s="1267" t="s">
        <v>382</v>
      </c>
      <c r="I193" s="1268">
        <v>0</v>
      </c>
      <c r="J193" s="1268">
        <v>135000</v>
      </c>
      <c r="K193" s="1269">
        <v>0</v>
      </c>
      <c r="O193" s="492"/>
    </row>
    <row r="194" spans="1:15" s="11" customFormat="1" ht="120.75" thickBot="1" x14ac:dyDescent="0.3">
      <c r="A194" s="113" t="s">
        <v>85</v>
      </c>
      <c r="B194" s="100" t="s">
        <v>61</v>
      </c>
      <c r="C194" s="100" t="s">
        <v>315</v>
      </c>
      <c r="D194" s="102" t="s">
        <v>405</v>
      </c>
      <c r="E194" s="102" t="s">
        <v>377</v>
      </c>
      <c r="F194" s="101" t="s">
        <v>381</v>
      </c>
      <c r="G194" s="101" t="s">
        <v>433</v>
      </c>
      <c r="H194" s="101" t="s">
        <v>386</v>
      </c>
      <c r="I194" s="89">
        <v>135000</v>
      </c>
      <c r="J194" s="89">
        <v>0</v>
      </c>
      <c r="K194" s="90">
        <v>0</v>
      </c>
      <c r="O194" s="492"/>
    </row>
    <row r="195" spans="1:15" s="11" customFormat="1" ht="29.25" thickBot="1" x14ac:dyDescent="0.3">
      <c r="A195" s="1307" t="s">
        <v>328</v>
      </c>
      <c r="B195" s="1308" t="s">
        <v>582</v>
      </c>
      <c r="C195" s="1309" t="s">
        <v>345</v>
      </c>
      <c r="D195" s="1616"/>
      <c r="E195" s="1617"/>
      <c r="F195" s="1617"/>
      <c r="G195" s="1617"/>
      <c r="H195" s="1618"/>
      <c r="I195" s="1310">
        <f>I196</f>
        <v>0</v>
      </c>
      <c r="J195" s="1310">
        <f>J196</f>
        <v>0</v>
      </c>
      <c r="K195" s="1310">
        <f>K196</f>
        <v>0</v>
      </c>
      <c r="O195" s="492"/>
    </row>
    <row r="196" spans="1:15" s="11" customFormat="1" ht="45" x14ac:dyDescent="0.25">
      <c r="A196" s="1317" t="s">
        <v>583</v>
      </c>
      <c r="B196" s="12" t="s">
        <v>1205</v>
      </c>
      <c r="C196" s="12" t="s">
        <v>345</v>
      </c>
      <c r="D196" s="21" t="s">
        <v>405</v>
      </c>
      <c r="E196" s="21" t="s">
        <v>356</v>
      </c>
      <c r="F196" s="21" t="s">
        <v>381</v>
      </c>
      <c r="G196" s="21" t="s">
        <v>584</v>
      </c>
      <c r="H196" s="21" t="s">
        <v>90</v>
      </c>
      <c r="I196" s="1320">
        <v>0</v>
      </c>
      <c r="J196" s="1320">
        <v>0</v>
      </c>
      <c r="K196" s="1320">
        <v>0</v>
      </c>
      <c r="O196" s="492"/>
    </row>
    <row r="197" spans="1:15" s="11" customFormat="1" ht="57.75" thickBot="1" x14ac:dyDescent="0.3">
      <c r="A197" s="1307" t="s">
        <v>86</v>
      </c>
      <c r="B197" s="1308" t="s">
        <v>589</v>
      </c>
      <c r="C197" s="1309" t="s">
        <v>345</v>
      </c>
      <c r="D197" s="1318"/>
      <c r="E197" s="1318"/>
      <c r="F197" s="1318"/>
      <c r="G197" s="1318"/>
      <c r="H197" s="1318"/>
      <c r="I197" s="1310">
        <f>I198+I208</f>
        <v>34831510</v>
      </c>
      <c r="J197" s="1310">
        <f>J198+J208</f>
        <v>34831510</v>
      </c>
      <c r="K197" s="1310">
        <f>K198+K208</f>
        <v>18365756.140000001</v>
      </c>
      <c r="O197" s="492"/>
    </row>
    <row r="198" spans="1:15" s="11" customFormat="1" ht="43.5" thickBot="1" x14ac:dyDescent="0.3">
      <c r="A198" s="1299" t="s">
        <v>329</v>
      </c>
      <c r="B198" s="1319" t="s">
        <v>339</v>
      </c>
      <c r="C198" s="1289" t="s">
        <v>345</v>
      </c>
      <c r="D198" s="1752"/>
      <c r="E198" s="1753"/>
      <c r="F198" s="1753"/>
      <c r="G198" s="1753"/>
      <c r="H198" s="1754"/>
      <c r="I198" s="436">
        <f>SUM(I199:I207)</f>
        <v>32831510</v>
      </c>
      <c r="J198" s="436">
        <f>SUM(J199:J207)</f>
        <v>32831510</v>
      </c>
      <c r="K198" s="436">
        <f>SUM(K199:K207)</f>
        <v>17564486.140000001</v>
      </c>
      <c r="O198" s="492"/>
    </row>
    <row r="199" spans="1:15" s="11" customFormat="1" ht="30" x14ac:dyDescent="0.25">
      <c r="A199" s="1284" t="s">
        <v>340</v>
      </c>
      <c r="B199" s="103" t="s">
        <v>37</v>
      </c>
      <c r="C199" s="103" t="s">
        <v>345</v>
      </c>
      <c r="D199" s="1266" t="s">
        <v>405</v>
      </c>
      <c r="E199" s="1266" t="s">
        <v>356</v>
      </c>
      <c r="F199" s="1267" t="s">
        <v>409</v>
      </c>
      <c r="G199" s="1267" t="s">
        <v>410</v>
      </c>
      <c r="H199" s="1267" t="s">
        <v>359</v>
      </c>
      <c r="I199" s="1268">
        <v>120000</v>
      </c>
      <c r="J199" s="1268">
        <v>120000</v>
      </c>
      <c r="K199" s="1269">
        <v>54980</v>
      </c>
      <c r="O199" s="492"/>
    </row>
    <row r="200" spans="1:15" s="11" customFormat="1" x14ac:dyDescent="0.25">
      <c r="A200" s="1755" t="s">
        <v>341</v>
      </c>
      <c r="B200" s="1716" t="s">
        <v>342</v>
      </c>
      <c r="C200" s="1716" t="s">
        <v>345</v>
      </c>
      <c r="D200" s="95" t="s">
        <v>405</v>
      </c>
      <c r="E200" s="95" t="s">
        <v>356</v>
      </c>
      <c r="F200" s="96" t="s">
        <v>409</v>
      </c>
      <c r="G200" s="96" t="s">
        <v>411</v>
      </c>
      <c r="H200" s="96" t="s">
        <v>369</v>
      </c>
      <c r="I200" s="88">
        <v>22486720</v>
      </c>
      <c r="J200" s="88">
        <v>22486720</v>
      </c>
      <c r="K200" s="1262">
        <v>12626133.060000001</v>
      </c>
      <c r="O200" s="492"/>
    </row>
    <row r="201" spans="1:15" s="11" customFormat="1" x14ac:dyDescent="0.25">
      <c r="A201" s="1756"/>
      <c r="B201" s="1719"/>
      <c r="C201" s="1719"/>
      <c r="D201" s="95" t="s">
        <v>405</v>
      </c>
      <c r="E201" s="95" t="s">
        <v>356</v>
      </c>
      <c r="F201" s="96" t="s">
        <v>409</v>
      </c>
      <c r="G201" s="96" t="s">
        <v>411</v>
      </c>
      <c r="H201" s="96" t="s">
        <v>370</v>
      </c>
      <c r="I201" s="88">
        <v>60000</v>
      </c>
      <c r="J201" s="88">
        <v>60000</v>
      </c>
      <c r="K201" s="1262">
        <v>30020</v>
      </c>
      <c r="O201" s="492"/>
    </row>
    <row r="202" spans="1:15" s="11" customFormat="1" x14ac:dyDescent="0.25">
      <c r="A202" s="1756"/>
      <c r="B202" s="1719"/>
      <c r="C202" s="1719"/>
      <c r="D202" s="95" t="s">
        <v>405</v>
      </c>
      <c r="E202" s="95" t="s">
        <v>356</v>
      </c>
      <c r="F202" s="96" t="s">
        <v>409</v>
      </c>
      <c r="G202" s="96" t="s">
        <v>411</v>
      </c>
      <c r="H202" s="96" t="s">
        <v>371</v>
      </c>
      <c r="I202" s="88">
        <v>6719790</v>
      </c>
      <c r="J202" s="88">
        <v>6719790</v>
      </c>
      <c r="K202" s="1262">
        <v>3373241.8</v>
      </c>
      <c r="O202" s="492"/>
    </row>
    <row r="203" spans="1:15" s="11" customFormat="1" x14ac:dyDescent="0.25">
      <c r="A203" s="1756"/>
      <c r="B203" s="1719"/>
      <c r="C203" s="1719"/>
      <c r="D203" s="95" t="s">
        <v>405</v>
      </c>
      <c r="E203" s="95" t="s">
        <v>356</v>
      </c>
      <c r="F203" s="96" t="s">
        <v>409</v>
      </c>
      <c r="G203" s="96" t="s">
        <v>411</v>
      </c>
      <c r="H203" s="96" t="s">
        <v>359</v>
      </c>
      <c r="I203" s="88">
        <v>2957000</v>
      </c>
      <c r="J203" s="88">
        <v>2957000</v>
      </c>
      <c r="K203" s="1262">
        <v>1262492.6100000001</v>
      </c>
      <c r="O203" s="492"/>
    </row>
    <row r="204" spans="1:15" s="11" customFormat="1" x14ac:dyDescent="0.25">
      <c r="A204" s="1756"/>
      <c r="B204" s="1719"/>
      <c r="C204" s="1719"/>
      <c r="D204" s="95" t="s">
        <v>405</v>
      </c>
      <c r="E204" s="95" t="s">
        <v>356</v>
      </c>
      <c r="F204" s="96" t="s">
        <v>409</v>
      </c>
      <c r="G204" s="96" t="s">
        <v>411</v>
      </c>
      <c r="H204" s="96" t="s">
        <v>372</v>
      </c>
      <c r="I204" s="88">
        <v>48000</v>
      </c>
      <c r="J204" s="88">
        <v>48000</v>
      </c>
      <c r="K204" s="1262">
        <v>19909</v>
      </c>
      <c r="O204" s="492"/>
    </row>
    <row r="205" spans="1:15" s="11" customFormat="1" x14ac:dyDescent="0.25">
      <c r="A205" s="1756"/>
      <c r="B205" s="1719"/>
      <c r="C205" s="1719"/>
      <c r="D205" s="95" t="s">
        <v>405</v>
      </c>
      <c r="E205" s="95" t="s">
        <v>356</v>
      </c>
      <c r="F205" s="96" t="s">
        <v>409</v>
      </c>
      <c r="G205" s="96" t="s">
        <v>411</v>
      </c>
      <c r="H205" s="96" t="s">
        <v>373</v>
      </c>
      <c r="I205" s="88">
        <v>0</v>
      </c>
      <c r="J205" s="88">
        <v>10000</v>
      </c>
      <c r="K205" s="1262">
        <v>884</v>
      </c>
      <c r="O205" s="492"/>
    </row>
    <row r="206" spans="1:15" s="11" customFormat="1" x14ac:dyDescent="0.25">
      <c r="A206" s="1756"/>
      <c r="B206" s="1719"/>
      <c r="C206" s="1719"/>
      <c r="D206" s="95" t="s">
        <v>405</v>
      </c>
      <c r="E206" s="95" t="s">
        <v>356</v>
      </c>
      <c r="F206" s="96" t="s">
        <v>409</v>
      </c>
      <c r="G206" s="96" t="s">
        <v>411</v>
      </c>
      <c r="H206" s="96" t="s">
        <v>374</v>
      </c>
      <c r="I206" s="88">
        <v>10000</v>
      </c>
      <c r="J206" s="88">
        <v>0</v>
      </c>
      <c r="K206" s="1262">
        <v>0</v>
      </c>
      <c r="O206" s="492"/>
    </row>
    <row r="207" spans="1:15" s="11" customFormat="1" ht="30.75" thickBot="1" x14ac:dyDescent="0.3">
      <c r="A207" s="1285" t="s">
        <v>343</v>
      </c>
      <c r="B207" s="1132" t="s">
        <v>320</v>
      </c>
      <c r="C207" s="1132" t="s">
        <v>345</v>
      </c>
      <c r="D207" s="102" t="s">
        <v>405</v>
      </c>
      <c r="E207" s="102" t="s">
        <v>356</v>
      </c>
      <c r="F207" s="101" t="s">
        <v>409</v>
      </c>
      <c r="G207" s="101" t="s">
        <v>412</v>
      </c>
      <c r="H207" s="101" t="s">
        <v>428</v>
      </c>
      <c r="I207" s="89">
        <v>430000</v>
      </c>
      <c r="J207" s="89">
        <v>430000</v>
      </c>
      <c r="K207" s="90">
        <v>196825.67</v>
      </c>
      <c r="O207" s="492"/>
    </row>
    <row r="208" spans="1:15" s="11" customFormat="1" ht="57.75" thickBot="1" x14ac:dyDescent="0.3">
      <c r="A208" s="509" t="s">
        <v>330</v>
      </c>
      <c r="B208" s="1211" t="s">
        <v>585</v>
      </c>
      <c r="C208" s="1211" t="s">
        <v>345</v>
      </c>
      <c r="D208" s="1757"/>
      <c r="E208" s="1758"/>
      <c r="F208" s="1758"/>
      <c r="G208" s="1758"/>
      <c r="H208" s="1759"/>
      <c r="I208" s="1202">
        <f>SUM(I209:I209)</f>
        <v>2000000</v>
      </c>
      <c r="J208" s="1202">
        <f>SUM(J209:J209)</f>
        <v>2000000</v>
      </c>
      <c r="K208" s="1293">
        <f>SUM(K209:K209)</f>
        <v>801270</v>
      </c>
      <c r="O208" s="492"/>
    </row>
    <row r="209" spans="1:15" s="11" customFormat="1" ht="30.75" thickBot="1" x14ac:dyDescent="0.3">
      <c r="A209" s="1247" t="s">
        <v>586</v>
      </c>
      <c r="B209" s="1286" t="s">
        <v>587</v>
      </c>
      <c r="C209" s="1287" t="s">
        <v>345</v>
      </c>
      <c r="D209" s="1249" t="s">
        <v>383</v>
      </c>
      <c r="E209" s="1249" t="s">
        <v>377</v>
      </c>
      <c r="F209" s="1250" t="s">
        <v>381</v>
      </c>
      <c r="G209" s="1250" t="s">
        <v>588</v>
      </c>
      <c r="H209" s="1250" t="s">
        <v>359</v>
      </c>
      <c r="I209" s="1251">
        <v>2000000</v>
      </c>
      <c r="J209" s="1251">
        <v>2000000</v>
      </c>
      <c r="K209" s="1252">
        <v>801270</v>
      </c>
      <c r="O209" s="492"/>
    </row>
    <row r="210" spans="1:15" s="292" customFormat="1" ht="34.5" customHeight="1" thickBot="1" x14ac:dyDescent="0.3">
      <c r="A210" s="1647" t="s">
        <v>916</v>
      </c>
      <c r="B210" s="1648"/>
      <c r="C210" s="1648"/>
      <c r="D210" s="1648"/>
      <c r="E210" s="1648"/>
      <c r="F210" s="1648"/>
      <c r="G210" s="1648"/>
      <c r="H210" s="1648"/>
      <c r="I210" s="1648"/>
      <c r="J210" s="1648"/>
      <c r="K210" s="1649"/>
    </row>
    <row r="211" spans="1:15" s="292" customFormat="1" ht="15" customHeight="1" x14ac:dyDescent="0.25">
      <c r="A211" s="1766" t="s">
        <v>290</v>
      </c>
      <c r="B211" s="1767" t="s">
        <v>348</v>
      </c>
      <c r="C211" s="1767" t="s">
        <v>640</v>
      </c>
      <c r="D211" s="1650" t="s">
        <v>349</v>
      </c>
      <c r="E211" s="1651"/>
      <c r="F211" s="1651"/>
      <c r="G211" s="1651"/>
      <c r="H211" s="1652"/>
      <c r="I211" s="1650" t="s">
        <v>1006</v>
      </c>
      <c r="J211" s="1651"/>
      <c r="K211" s="1652"/>
    </row>
    <row r="212" spans="1:15" s="292" customFormat="1" ht="15" customHeight="1" x14ac:dyDescent="0.25">
      <c r="A212" s="1568"/>
      <c r="B212" s="1571"/>
      <c r="C212" s="1571"/>
      <c r="D212" s="1570" t="s">
        <v>350</v>
      </c>
      <c r="E212" s="1573" t="s">
        <v>351</v>
      </c>
      <c r="F212" s="1575"/>
      <c r="G212" s="1570" t="s">
        <v>352</v>
      </c>
      <c r="H212" s="1570" t="s">
        <v>353</v>
      </c>
      <c r="I212" s="1576" t="s">
        <v>1230</v>
      </c>
      <c r="J212" s="1576" t="s">
        <v>1291</v>
      </c>
      <c r="K212" s="1576" t="s">
        <v>1292</v>
      </c>
    </row>
    <row r="213" spans="1:15" s="292" customFormat="1" ht="48" customHeight="1" x14ac:dyDescent="0.25">
      <c r="A213" s="1569"/>
      <c r="B213" s="1572"/>
      <c r="C213" s="1572"/>
      <c r="D213" s="1572"/>
      <c r="E213" s="1405" t="s">
        <v>354</v>
      </c>
      <c r="F213" s="1405" t="s">
        <v>355</v>
      </c>
      <c r="G213" s="1572"/>
      <c r="H213" s="1572"/>
      <c r="I213" s="1577"/>
      <c r="J213" s="1577"/>
      <c r="K213" s="1577"/>
    </row>
    <row r="214" spans="1:15" s="292" customFormat="1" x14ac:dyDescent="0.25">
      <c r="A214" s="199"/>
      <c r="B214" s="543" t="s">
        <v>92</v>
      </c>
      <c r="C214" s="1151"/>
      <c r="D214" s="95"/>
      <c r="E214" s="95"/>
      <c r="F214" s="96"/>
      <c r="G214" s="96"/>
      <c r="H214" s="96"/>
      <c r="I214" s="88">
        <f>I215+I226+I239+I243+I247+I249+I256+I257+I259+I259+I269</f>
        <v>100301.87</v>
      </c>
      <c r="J214" s="88">
        <f>J215+J226+J239+J243+J247+J249+J256+J257+J259+J259+J269</f>
        <v>109481.68</v>
      </c>
      <c r="K214" s="88">
        <f>K215+K226+K239+K243+K247+K249+K256+K257+K259+K259+K269</f>
        <v>51301.5</v>
      </c>
    </row>
    <row r="215" spans="1:15" s="292" customFormat="1" ht="28.5" x14ac:dyDescent="0.25">
      <c r="A215" s="542" t="s">
        <v>218</v>
      </c>
      <c r="B215" s="543" t="s">
        <v>796</v>
      </c>
      <c r="C215" s="544" t="s">
        <v>783</v>
      </c>
      <c r="D215" s="542"/>
      <c r="E215" s="542"/>
      <c r="F215" s="406"/>
      <c r="G215" s="406"/>
      <c r="H215" s="406"/>
      <c r="I215" s="545">
        <f>I216+I217+I218+I219+I220+I221+I222+I223+I224+I225</f>
        <v>15376.26</v>
      </c>
      <c r="J215" s="545">
        <f>J216+J217+J218+J219+J220+J221+J222+J223+J224+J225</f>
        <v>18376.259999999998</v>
      </c>
      <c r="K215" s="545">
        <f>K216+K217+K218+K219+K220+K221+K222+K223+K224+K225</f>
        <v>8645.51</v>
      </c>
    </row>
    <row r="216" spans="1:15" s="292" customFormat="1" ht="45" x14ac:dyDescent="0.25">
      <c r="A216" s="95" t="s">
        <v>111</v>
      </c>
      <c r="B216" s="1141" t="s">
        <v>133</v>
      </c>
      <c r="C216" s="1142" t="s">
        <v>783</v>
      </c>
      <c r="D216" s="95" t="s">
        <v>577</v>
      </c>
      <c r="E216" s="95" t="s">
        <v>135</v>
      </c>
      <c r="F216" s="96" t="s">
        <v>357</v>
      </c>
      <c r="G216" s="96" t="s">
        <v>134</v>
      </c>
      <c r="H216" s="96" t="s">
        <v>359</v>
      </c>
      <c r="I216" s="646">
        <v>15106.55</v>
      </c>
      <c r="J216" s="646">
        <v>18106.55</v>
      </c>
      <c r="K216" s="646">
        <v>8438.7999999999993</v>
      </c>
    </row>
    <row r="217" spans="1:15" s="292" customFormat="1" ht="15" customHeight="1" x14ac:dyDescent="0.25">
      <c r="A217" s="1637" t="s">
        <v>114</v>
      </c>
      <c r="B217" s="1642" t="s">
        <v>459</v>
      </c>
      <c r="C217" s="1644" t="s">
        <v>783</v>
      </c>
      <c r="D217" s="95" t="s">
        <v>577</v>
      </c>
      <c r="E217" s="95" t="s">
        <v>135</v>
      </c>
      <c r="F217" s="96" t="s">
        <v>357</v>
      </c>
      <c r="G217" s="96" t="s">
        <v>797</v>
      </c>
      <c r="H217" s="96" t="s">
        <v>359</v>
      </c>
      <c r="I217" s="646">
        <v>168.01</v>
      </c>
      <c r="J217" s="646">
        <v>168.01</v>
      </c>
      <c r="K217" s="646">
        <v>168.01</v>
      </c>
    </row>
    <row r="218" spans="1:15" s="292" customFormat="1" ht="33" customHeight="1" x14ac:dyDescent="0.25">
      <c r="A218" s="1639"/>
      <c r="B218" s="1643"/>
      <c r="C218" s="1645"/>
      <c r="D218" s="95" t="s">
        <v>577</v>
      </c>
      <c r="E218" s="95" t="s">
        <v>135</v>
      </c>
      <c r="F218" s="96" t="s">
        <v>357</v>
      </c>
      <c r="G218" s="96" t="s">
        <v>798</v>
      </c>
      <c r="H218" s="96" t="s">
        <v>359</v>
      </c>
      <c r="I218" s="646">
        <v>1.7</v>
      </c>
      <c r="J218" s="646">
        <v>1.7</v>
      </c>
      <c r="K218" s="646">
        <v>1.7</v>
      </c>
    </row>
    <row r="219" spans="1:15" s="292" customFormat="1" ht="60" x14ac:dyDescent="0.25">
      <c r="A219" s="95" t="s">
        <v>116</v>
      </c>
      <c r="B219" s="1141" t="s">
        <v>799</v>
      </c>
      <c r="C219" s="1142">
        <v>973</v>
      </c>
      <c r="D219" s="95" t="s">
        <v>577</v>
      </c>
      <c r="E219" s="95" t="s">
        <v>135</v>
      </c>
      <c r="F219" s="96" t="s">
        <v>357</v>
      </c>
      <c r="G219" s="96" t="s">
        <v>800</v>
      </c>
      <c r="H219" s="96" t="s">
        <v>359</v>
      </c>
      <c r="I219" s="646">
        <v>100</v>
      </c>
      <c r="J219" s="646">
        <v>100</v>
      </c>
      <c r="K219" s="646">
        <v>37</v>
      </c>
    </row>
    <row r="220" spans="1:15" s="292" customFormat="1" ht="60" x14ac:dyDescent="0.25">
      <c r="A220" s="95" t="s">
        <v>118</v>
      </c>
      <c r="B220" s="1141" t="s">
        <v>136</v>
      </c>
      <c r="C220" s="1142" t="s">
        <v>783</v>
      </c>
      <c r="D220" s="95" t="s">
        <v>577</v>
      </c>
      <c r="E220" s="95" t="s">
        <v>135</v>
      </c>
      <c r="F220" s="96" t="s">
        <v>357</v>
      </c>
      <c r="G220" s="96" t="s">
        <v>605</v>
      </c>
      <c r="H220" s="96" t="s">
        <v>359</v>
      </c>
      <c r="I220" s="646">
        <v>0</v>
      </c>
      <c r="J220" s="646">
        <v>0</v>
      </c>
      <c r="K220" s="646">
        <v>0</v>
      </c>
    </row>
    <row r="221" spans="1:15" s="292" customFormat="1" ht="30" x14ac:dyDescent="0.25">
      <c r="A221" s="95" t="s">
        <v>2</v>
      </c>
      <c r="B221" s="1141" t="s">
        <v>424</v>
      </c>
      <c r="C221" s="1142" t="s">
        <v>783</v>
      </c>
      <c r="D221" s="95" t="s">
        <v>577</v>
      </c>
      <c r="E221" s="95" t="s">
        <v>135</v>
      </c>
      <c r="F221" s="96" t="s">
        <v>357</v>
      </c>
      <c r="G221" s="96" t="s">
        <v>801</v>
      </c>
      <c r="H221" s="96" t="s">
        <v>359</v>
      </c>
      <c r="I221" s="646">
        <v>0</v>
      </c>
      <c r="J221" s="646">
        <v>0</v>
      </c>
      <c r="K221" s="646">
        <v>0</v>
      </c>
    </row>
    <row r="222" spans="1:15" s="292" customFormat="1" ht="15" customHeight="1" x14ac:dyDescent="0.25">
      <c r="A222" s="1637" t="s">
        <v>89</v>
      </c>
      <c r="B222" s="1642" t="s">
        <v>802</v>
      </c>
      <c r="C222" s="1644" t="s">
        <v>783</v>
      </c>
      <c r="D222" s="1637" t="s">
        <v>577</v>
      </c>
      <c r="E222" s="1637" t="s">
        <v>135</v>
      </c>
      <c r="F222" s="1637" t="s">
        <v>357</v>
      </c>
      <c r="G222" s="1637" t="s">
        <v>606</v>
      </c>
      <c r="H222" s="1637" t="s">
        <v>359</v>
      </c>
      <c r="I222" s="646">
        <v>0</v>
      </c>
      <c r="J222" s="646">
        <v>0</v>
      </c>
      <c r="K222" s="646">
        <v>0</v>
      </c>
    </row>
    <row r="223" spans="1:15" s="292" customFormat="1" ht="15" customHeight="1" x14ac:dyDescent="0.25">
      <c r="A223" s="1638"/>
      <c r="B223" s="1646"/>
      <c r="C223" s="1656"/>
      <c r="D223" s="1638"/>
      <c r="E223" s="1638"/>
      <c r="F223" s="1638"/>
      <c r="G223" s="1638"/>
      <c r="H223" s="1638"/>
      <c r="I223" s="646">
        <v>0</v>
      </c>
      <c r="J223" s="646">
        <v>0</v>
      </c>
      <c r="K223" s="646">
        <v>0</v>
      </c>
    </row>
    <row r="224" spans="1:15" s="292" customFormat="1" x14ac:dyDescent="0.25">
      <c r="A224" s="1638"/>
      <c r="B224" s="1646"/>
      <c r="C224" s="1656"/>
      <c r="D224" s="1638"/>
      <c r="E224" s="1638"/>
      <c r="F224" s="1638"/>
      <c r="G224" s="1638"/>
      <c r="H224" s="1638"/>
      <c r="I224" s="646">
        <v>0</v>
      </c>
      <c r="J224" s="646">
        <v>0</v>
      </c>
      <c r="K224" s="646">
        <v>0</v>
      </c>
    </row>
    <row r="225" spans="1:15" s="292" customFormat="1" ht="33" customHeight="1" x14ac:dyDescent="0.25">
      <c r="A225" s="1639"/>
      <c r="B225" s="1643"/>
      <c r="C225" s="1645"/>
      <c r="D225" s="1639"/>
      <c r="E225" s="1639"/>
      <c r="F225" s="1639"/>
      <c r="G225" s="1639"/>
      <c r="H225" s="1639"/>
      <c r="I225" s="646">
        <v>0</v>
      </c>
      <c r="J225" s="646">
        <v>0</v>
      </c>
      <c r="K225" s="646">
        <v>0</v>
      </c>
    </row>
    <row r="226" spans="1:15" s="292" customFormat="1" ht="33" customHeight="1" x14ac:dyDescent="0.25">
      <c r="A226" s="500" t="s">
        <v>29</v>
      </c>
      <c r="B226" s="732" t="s">
        <v>137</v>
      </c>
      <c r="C226" s="1178" t="s">
        <v>783</v>
      </c>
      <c r="D226" s="500"/>
      <c r="E226" s="500"/>
      <c r="F226" s="500"/>
      <c r="G226" s="500"/>
      <c r="H226" s="500"/>
      <c r="I226" s="1337">
        <f>I227+I228+I229+I230+I231+I232+I233+I234+I235+I236+I237+I238</f>
        <v>42964.26</v>
      </c>
      <c r="J226" s="1337">
        <f>J227+J228+J229+J230+J231+J232+J233+J234+J235+J236+J237+J238</f>
        <v>49154.45</v>
      </c>
      <c r="K226" s="1337">
        <f>K227+K228+K229+K230+K231+K232+K233+K234+K235+K236+K237+K238</f>
        <v>24548.44</v>
      </c>
      <c r="L226" s="141"/>
      <c r="M226" s="141"/>
      <c r="N226" s="141"/>
      <c r="O226" s="141"/>
    </row>
    <row r="227" spans="1:15" s="292" customFormat="1" ht="45" customHeight="1" x14ac:dyDescent="0.25">
      <c r="A227" s="1201" t="s">
        <v>121</v>
      </c>
      <c r="B227" s="1141" t="s">
        <v>803</v>
      </c>
      <c r="C227" s="1142" t="s">
        <v>783</v>
      </c>
      <c r="D227" s="1185">
        <v>973</v>
      </c>
      <c r="E227" s="1201" t="s">
        <v>135</v>
      </c>
      <c r="F227" s="1201" t="s">
        <v>357</v>
      </c>
      <c r="G227" s="1185">
        <v>290270590</v>
      </c>
      <c r="H227" s="1185">
        <v>244</v>
      </c>
      <c r="I227" s="646">
        <v>30824.26</v>
      </c>
      <c r="J227" s="646">
        <v>37127.449999999997</v>
      </c>
      <c r="K227" s="646">
        <v>18260.96</v>
      </c>
    </row>
    <row r="228" spans="1:15" s="292" customFormat="1" ht="33" customHeight="1" x14ac:dyDescent="0.25">
      <c r="A228" s="1201" t="s">
        <v>124</v>
      </c>
      <c r="B228" s="129" t="s">
        <v>139</v>
      </c>
      <c r="C228" s="1142" t="s">
        <v>783</v>
      </c>
      <c r="D228" s="1185">
        <v>973</v>
      </c>
      <c r="E228" s="1201" t="s">
        <v>135</v>
      </c>
      <c r="F228" s="1201" t="s">
        <v>357</v>
      </c>
      <c r="G228" s="1185">
        <v>2902200802</v>
      </c>
      <c r="H228" s="1185">
        <v>244</v>
      </c>
      <c r="I228" s="646">
        <v>1800</v>
      </c>
      <c r="J228" s="646">
        <v>1800</v>
      </c>
      <c r="K228" s="646">
        <v>1345.21</v>
      </c>
    </row>
    <row r="229" spans="1:15" s="292" customFormat="1" ht="33" customHeight="1" x14ac:dyDescent="0.25">
      <c r="A229" s="1201" t="s">
        <v>126</v>
      </c>
      <c r="B229" s="129" t="s">
        <v>320</v>
      </c>
      <c r="C229" s="1142" t="s">
        <v>783</v>
      </c>
      <c r="D229" s="1201">
        <v>973</v>
      </c>
      <c r="E229" s="1201" t="s">
        <v>135</v>
      </c>
      <c r="F229" s="1201" t="s">
        <v>357</v>
      </c>
      <c r="G229" s="1201" t="s">
        <v>804</v>
      </c>
      <c r="H229" s="1201" t="s">
        <v>359</v>
      </c>
      <c r="I229" s="646">
        <v>9716.2000000000007</v>
      </c>
      <c r="J229" s="646">
        <v>9716.2000000000007</v>
      </c>
      <c r="K229" s="646">
        <v>4442.07</v>
      </c>
    </row>
    <row r="230" spans="1:15" s="292" customFormat="1" ht="33" customHeight="1" x14ac:dyDescent="0.25">
      <c r="A230" s="1201" t="s">
        <v>140</v>
      </c>
      <c r="B230" s="129" t="s">
        <v>805</v>
      </c>
      <c r="C230" s="1142" t="s">
        <v>783</v>
      </c>
      <c r="D230" s="1201" t="s">
        <v>577</v>
      </c>
      <c r="E230" s="1201" t="s">
        <v>135</v>
      </c>
      <c r="F230" s="1201" t="s">
        <v>357</v>
      </c>
      <c r="G230" s="1201" t="s">
        <v>142</v>
      </c>
      <c r="H230" s="1201" t="s">
        <v>359</v>
      </c>
      <c r="I230" s="646">
        <v>0</v>
      </c>
      <c r="J230" s="646">
        <v>0</v>
      </c>
      <c r="K230" s="646">
        <v>0</v>
      </c>
    </row>
    <row r="231" spans="1:15" s="292" customFormat="1" ht="62.25" customHeight="1" x14ac:dyDescent="0.25">
      <c r="A231" s="1201" t="s">
        <v>143</v>
      </c>
      <c r="B231" s="1210" t="s">
        <v>136</v>
      </c>
      <c r="C231" s="475" t="s">
        <v>783</v>
      </c>
      <c r="D231" s="1208">
        <v>973</v>
      </c>
      <c r="E231" s="1192" t="s">
        <v>135</v>
      </c>
      <c r="F231" s="1192" t="s">
        <v>357</v>
      </c>
      <c r="G231" s="1208" t="s">
        <v>144</v>
      </c>
      <c r="H231" s="1208">
        <v>244</v>
      </c>
      <c r="I231" s="646">
        <v>0</v>
      </c>
      <c r="J231" s="646">
        <v>0</v>
      </c>
      <c r="K231" s="646">
        <v>0</v>
      </c>
    </row>
    <row r="232" spans="1:15" s="292" customFormat="1" ht="49.5" customHeight="1" x14ac:dyDescent="0.25">
      <c r="A232" s="1201" t="s">
        <v>145</v>
      </c>
      <c r="B232" s="348" t="s">
        <v>146</v>
      </c>
      <c r="C232" s="1208" t="s">
        <v>748</v>
      </c>
      <c r="D232" s="1208">
        <v>973</v>
      </c>
      <c r="E232" s="1192" t="s">
        <v>135</v>
      </c>
      <c r="F232" s="1192" t="s">
        <v>357</v>
      </c>
      <c r="G232" s="1192" t="s">
        <v>147</v>
      </c>
      <c r="H232" s="1208">
        <v>244</v>
      </c>
      <c r="I232" s="646">
        <v>0</v>
      </c>
      <c r="J232" s="646">
        <v>0</v>
      </c>
      <c r="K232" s="646">
        <v>0</v>
      </c>
    </row>
    <row r="233" spans="1:15" s="292" customFormat="1" ht="33" customHeight="1" x14ac:dyDescent="0.25">
      <c r="A233" s="1201" t="s">
        <v>148</v>
      </c>
      <c r="B233" s="1185" t="s">
        <v>467</v>
      </c>
      <c r="C233" s="1208" t="s">
        <v>748</v>
      </c>
      <c r="D233" s="1208">
        <v>971</v>
      </c>
      <c r="E233" s="1192" t="s">
        <v>135</v>
      </c>
      <c r="F233" s="1192" t="s">
        <v>357</v>
      </c>
      <c r="G233" s="1192" t="s">
        <v>608</v>
      </c>
      <c r="H233" s="1208">
        <v>244</v>
      </c>
      <c r="I233" s="646">
        <v>0</v>
      </c>
      <c r="J233" s="646">
        <v>0</v>
      </c>
      <c r="K233" s="646">
        <v>0</v>
      </c>
    </row>
    <row r="234" spans="1:15" s="292" customFormat="1" ht="33" customHeight="1" x14ac:dyDescent="0.25">
      <c r="A234" s="1201" t="s">
        <v>150</v>
      </c>
      <c r="B234" s="1185" t="s">
        <v>461</v>
      </c>
      <c r="C234" s="1208" t="s">
        <v>748</v>
      </c>
      <c r="D234" s="1208">
        <v>973</v>
      </c>
      <c r="E234" s="1192" t="s">
        <v>135</v>
      </c>
      <c r="F234" s="1192" t="s">
        <v>357</v>
      </c>
      <c r="G234" s="1192" t="s">
        <v>152</v>
      </c>
      <c r="H234" s="1208">
        <v>244</v>
      </c>
      <c r="I234" s="646">
        <v>0</v>
      </c>
      <c r="J234" s="646">
        <v>0</v>
      </c>
      <c r="K234" s="646">
        <v>0</v>
      </c>
    </row>
    <row r="235" spans="1:15" s="292" customFormat="1" ht="41.25" customHeight="1" x14ac:dyDescent="0.25">
      <c r="A235" s="1201" t="s">
        <v>462</v>
      </c>
      <c r="B235" s="1185" t="s">
        <v>463</v>
      </c>
      <c r="C235" s="1208" t="s">
        <v>748</v>
      </c>
      <c r="D235" s="298">
        <v>973</v>
      </c>
      <c r="E235" s="42" t="s">
        <v>135</v>
      </c>
      <c r="F235" s="42" t="s">
        <v>357</v>
      </c>
      <c r="G235" s="42" t="s">
        <v>152</v>
      </c>
      <c r="H235" s="298">
        <v>244</v>
      </c>
      <c r="I235" s="646">
        <v>0</v>
      </c>
      <c r="J235" s="646">
        <v>0</v>
      </c>
      <c r="K235" s="646">
        <v>0</v>
      </c>
    </row>
    <row r="236" spans="1:15" s="292" customFormat="1" ht="33" customHeight="1" x14ac:dyDescent="0.25">
      <c r="A236" s="1201" t="s">
        <v>464</v>
      </c>
      <c r="B236" s="1185" t="s">
        <v>424</v>
      </c>
      <c r="C236" s="1208" t="s">
        <v>748</v>
      </c>
      <c r="D236" s="1208">
        <v>973</v>
      </c>
      <c r="E236" s="1192" t="s">
        <v>135</v>
      </c>
      <c r="F236" s="1192" t="s">
        <v>357</v>
      </c>
      <c r="G236" s="1192" t="s">
        <v>607</v>
      </c>
      <c r="H236" s="1208">
        <v>244</v>
      </c>
      <c r="I236" s="646">
        <v>0</v>
      </c>
      <c r="J236" s="646">
        <v>0</v>
      </c>
      <c r="K236" s="646">
        <v>0</v>
      </c>
    </row>
    <row r="237" spans="1:15" s="292" customFormat="1" ht="54.75" customHeight="1" x14ac:dyDescent="0.25">
      <c r="A237" s="1201" t="s">
        <v>1070</v>
      </c>
      <c r="B237" s="348" t="s">
        <v>1077</v>
      </c>
      <c r="C237" s="348" t="s">
        <v>783</v>
      </c>
      <c r="D237" s="348"/>
      <c r="E237" s="140"/>
      <c r="F237" s="140"/>
      <c r="G237" s="348"/>
      <c r="H237" s="1208"/>
      <c r="I237" s="646">
        <v>0</v>
      </c>
      <c r="J237" s="646">
        <v>0</v>
      </c>
      <c r="K237" s="646">
        <v>0</v>
      </c>
    </row>
    <row r="238" spans="1:15" s="292" customFormat="1" ht="46.5" customHeight="1" x14ac:dyDescent="0.25">
      <c r="A238" s="1201" t="s">
        <v>1076</v>
      </c>
      <c r="B238" s="348" t="s">
        <v>1206</v>
      </c>
      <c r="C238" s="348" t="s">
        <v>783</v>
      </c>
      <c r="D238" s="348">
        <v>973</v>
      </c>
      <c r="E238" s="140" t="s">
        <v>135</v>
      </c>
      <c r="F238" s="140" t="s">
        <v>357</v>
      </c>
      <c r="G238" s="348">
        <v>290270080</v>
      </c>
      <c r="H238" s="1208">
        <v>244</v>
      </c>
      <c r="I238" s="646">
        <v>623.79999999999995</v>
      </c>
      <c r="J238" s="646">
        <v>510.8</v>
      </c>
      <c r="K238" s="646">
        <v>500.2</v>
      </c>
    </row>
    <row r="239" spans="1:15" s="292" customFormat="1" ht="62.25" customHeight="1" x14ac:dyDescent="0.25">
      <c r="A239" s="1173" t="s">
        <v>153</v>
      </c>
      <c r="B239" s="1173" t="s">
        <v>1000</v>
      </c>
      <c r="C239" s="1208" t="s">
        <v>748</v>
      </c>
      <c r="D239" s="565" t="s">
        <v>577</v>
      </c>
      <c r="E239" s="565" t="s">
        <v>357</v>
      </c>
      <c r="F239" s="565" t="s">
        <v>155</v>
      </c>
      <c r="G239" s="565" t="s">
        <v>1001</v>
      </c>
      <c r="H239" s="565" t="s">
        <v>90</v>
      </c>
      <c r="I239" s="1337">
        <f>I240+I241+I242</f>
        <v>36445.189999999995</v>
      </c>
      <c r="J239" s="1337">
        <f>J240+J241+J242</f>
        <v>36445.189999999995</v>
      </c>
      <c r="K239" s="1337">
        <f>K240+K241+K242</f>
        <v>17617.07</v>
      </c>
      <c r="L239" s="1338"/>
      <c r="M239" s="1338"/>
      <c r="N239" s="1338"/>
      <c r="O239" s="1338"/>
    </row>
    <row r="240" spans="1:15" s="292" customFormat="1" ht="45" customHeight="1" x14ac:dyDescent="0.25">
      <c r="A240" s="1173" t="s">
        <v>129</v>
      </c>
      <c r="B240" s="759" t="s">
        <v>342</v>
      </c>
      <c r="C240" s="1208" t="s">
        <v>748</v>
      </c>
      <c r="D240" s="1173" t="s">
        <v>577</v>
      </c>
      <c r="E240" s="1173" t="s">
        <v>357</v>
      </c>
      <c r="F240" s="1173" t="s">
        <v>155</v>
      </c>
      <c r="G240" s="1173" t="s">
        <v>1002</v>
      </c>
      <c r="H240" s="1173" t="s">
        <v>359</v>
      </c>
      <c r="I240" s="646">
        <v>35722.089999999997</v>
      </c>
      <c r="J240" s="646">
        <v>35722.089999999997</v>
      </c>
      <c r="K240" s="646">
        <v>17418.82</v>
      </c>
    </row>
    <row r="241" spans="1:15" s="292" customFormat="1" ht="33" customHeight="1" x14ac:dyDescent="0.25">
      <c r="A241" s="1173" t="s">
        <v>439</v>
      </c>
      <c r="B241" s="759" t="s">
        <v>320</v>
      </c>
      <c r="C241" s="1208" t="s">
        <v>748</v>
      </c>
      <c r="D241" s="1173" t="s">
        <v>577</v>
      </c>
      <c r="E241" s="1173" t="s">
        <v>357</v>
      </c>
      <c r="F241" s="1173" t="s">
        <v>155</v>
      </c>
      <c r="G241" s="1173" t="s">
        <v>1003</v>
      </c>
      <c r="H241" s="1173" t="s">
        <v>359</v>
      </c>
      <c r="I241" s="646">
        <v>723.1</v>
      </c>
      <c r="J241" s="646">
        <v>723.1</v>
      </c>
      <c r="K241" s="646">
        <v>198.25</v>
      </c>
    </row>
    <row r="242" spans="1:15" s="292" customFormat="1" ht="33" customHeight="1" x14ac:dyDescent="0.25">
      <c r="A242" s="1173" t="s">
        <v>440</v>
      </c>
      <c r="B242" s="1174" t="s">
        <v>424</v>
      </c>
      <c r="C242" s="1208" t="s">
        <v>748</v>
      </c>
      <c r="D242" s="1173" t="s">
        <v>577</v>
      </c>
      <c r="E242" s="1173" t="s">
        <v>357</v>
      </c>
      <c r="F242" s="1173" t="s">
        <v>155</v>
      </c>
      <c r="G242" s="1173" t="s">
        <v>1004</v>
      </c>
      <c r="H242" s="1173" t="s">
        <v>359</v>
      </c>
      <c r="I242" s="646">
        <v>0</v>
      </c>
      <c r="J242" s="646">
        <v>0</v>
      </c>
      <c r="K242" s="646">
        <v>0</v>
      </c>
    </row>
    <row r="243" spans="1:15" s="292" customFormat="1" ht="42" customHeight="1" x14ac:dyDescent="0.25">
      <c r="A243" s="565" t="s">
        <v>86</v>
      </c>
      <c r="B243" s="565" t="s">
        <v>157</v>
      </c>
      <c r="C243" s="1354" t="s">
        <v>748</v>
      </c>
      <c r="D243" s="565" t="s">
        <v>577</v>
      </c>
      <c r="E243" s="565" t="s">
        <v>356</v>
      </c>
      <c r="F243" s="565" t="s">
        <v>356</v>
      </c>
      <c r="G243" s="565" t="s">
        <v>1005</v>
      </c>
      <c r="H243" s="565" t="s">
        <v>90</v>
      </c>
      <c r="I243" s="1337">
        <f>I244+I245+I246</f>
        <v>450</v>
      </c>
      <c r="J243" s="1337">
        <f>J244+J245+J246</f>
        <v>450</v>
      </c>
      <c r="K243" s="1337">
        <f>K244+K245+K246</f>
        <v>350.48</v>
      </c>
    </row>
    <row r="244" spans="1:15" s="292" customFormat="1" ht="61.5" customHeight="1" x14ac:dyDescent="0.25">
      <c r="A244" s="1173" t="s">
        <v>158</v>
      </c>
      <c r="B244" s="1155" t="s">
        <v>159</v>
      </c>
      <c r="C244" s="475" t="s">
        <v>783</v>
      </c>
      <c r="D244" s="1208">
        <v>973</v>
      </c>
      <c r="E244" s="1192" t="s">
        <v>356</v>
      </c>
      <c r="F244" s="1192" t="s">
        <v>356</v>
      </c>
      <c r="G244" s="1192" t="s">
        <v>160</v>
      </c>
      <c r="H244" s="1208">
        <v>244</v>
      </c>
      <c r="I244" s="1336">
        <v>0</v>
      </c>
      <c r="J244" s="1336">
        <v>0</v>
      </c>
      <c r="K244" s="1336">
        <v>0</v>
      </c>
    </row>
    <row r="245" spans="1:15" s="292" customFormat="1" ht="44.25" customHeight="1" x14ac:dyDescent="0.25">
      <c r="A245" s="1173" t="s">
        <v>161</v>
      </c>
      <c r="B245" s="1155" t="s">
        <v>162</v>
      </c>
      <c r="C245" s="475" t="s">
        <v>783</v>
      </c>
      <c r="D245" s="1208">
        <v>973</v>
      </c>
      <c r="E245" s="1192" t="s">
        <v>356</v>
      </c>
      <c r="F245" s="1192" t="s">
        <v>356</v>
      </c>
      <c r="G245" s="1192" t="s">
        <v>163</v>
      </c>
      <c r="H245" s="1208">
        <v>244</v>
      </c>
      <c r="I245" s="1336">
        <v>150</v>
      </c>
      <c r="J245" s="1336">
        <v>191</v>
      </c>
      <c r="K245" s="1336">
        <v>191</v>
      </c>
    </row>
    <row r="246" spans="1:15" s="292" customFormat="1" ht="33" customHeight="1" x14ac:dyDescent="0.25">
      <c r="A246" s="1173" t="s">
        <v>164</v>
      </c>
      <c r="B246" s="1155" t="s">
        <v>165</v>
      </c>
      <c r="C246" s="475" t="s">
        <v>783</v>
      </c>
      <c r="D246" s="1208">
        <v>973</v>
      </c>
      <c r="E246" s="1192" t="s">
        <v>356</v>
      </c>
      <c r="F246" s="1192" t="s">
        <v>356</v>
      </c>
      <c r="G246" s="1192" t="s">
        <v>166</v>
      </c>
      <c r="H246" s="1208">
        <v>244</v>
      </c>
      <c r="I246" s="1336">
        <v>300</v>
      </c>
      <c r="J246" s="1336">
        <v>259</v>
      </c>
      <c r="K246" s="1336">
        <v>159.47999999999999</v>
      </c>
    </row>
    <row r="247" spans="1:15" s="292" customFormat="1" ht="33" customHeight="1" x14ac:dyDescent="0.25">
      <c r="A247" s="565" t="s">
        <v>103</v>
      </c>
      <c r="B247" s="1193" t="s">
        <v>168</v>
      </c>
      <c r="C247" s="563" t="s">
        <v>783</v>
      </c>
      <c r="D247" s="1193"/>
      <c r="E247" s="1193"/>
      <c r="F247" s="1193"/>
      <c r="G247" s="1193"/>
      <c r="H247" s="1193"/>
      <c r="I247" s="1337">
        <f>I248</f>
        <v>150</v>
      </c>
      <c r="J247" s="1337">
        <f>J248</f>
        <v>150</v>
      </c>
      <c r="K247" s="1337">
        <f>K248</f>
        <v>0</v>
      </c>
      <c r="L247" s="562"/>
      <c r="M247" s="562"/>
      <c r="N247" s="562"/>
      <c r="O247" s="562"/>
    </row>
    <row r="248" spans="1:15" s="292" customFormat="1" ht="44.25" customHeight="1" x14ac:dyDescent="0.25">
      <c r="A248" s="564" t="s">
        <v>254</v>
      </c>
      <c r="B248" s="1175" t="s">
        <v>57</v>
      </c>
      <c r="C248" s="475" t="s">
        <v>783</v>
      </c>
      <c r="D248" s="1208">
        <v>973</v>
      </c>
      <c r="E248" s="1192" t="s">
        <v>377</v>
      </c>
      <c r="F248" s="1192" t="s">
        <v>399</v>
      </c>
      <c r="G248" s="1192" t="s">
        <v>169</v>
      </c>
      <c r="H248" s="1208">
        <v>244</v>
      </c>
      <c r="I248" s="1336">
        <v>150</v>
      </c>
      <c r="J248" s="1336">
        <v>150</v>
      </c>
      <c r="K248" s="1336">
        <v>0</v>
      </c>
      <c r="L248" s="562"/>
      <c r="M248" s="562"/>
      <c r="N248" s="562"/>
      <c r="O248" s="562"/>
    </row>
    <row r="249" spans="1:15" s="292" customFormat="1" ht="44.25" customHeight="1" x14ac:dyDescent="0.25">
      <c r="A249" s="565" t="s">
        <v>170</v>
      </c>
      <c r="B249" s="500" t="s">
        <v>171</v>
      </c>
      <c r="C249" s="475" t="s">
        <v>783</v>
      </c>
      <c r="D249" s="1178">
        <v>973</v>
      </c>
      <c r="E249" s="1145"/>
      <c r="F249" s="1145"/>
      <c r="G249" s="1145"/>
      <c r="H249" s="1178"/>
      <c r="I249" s="1337">
        <f>I250+I251+I252+I253+I254</f>
        <v>110</v>
      </c>
      <c r="J249" s="1337">
        <f>J250+J251+J252+J253+J254</f>
        <v>140</v>
      </c>
      <c r="K249" s="1337">
        <f>K250+K251+K252+K253+K254</f>
        <v>140</v>
      </c>
      <c r="L249" s="562"/>
      <c r="M249" s="562"/>
      <c r="N249" s="562"/>
      <c r="O249" s="562"/>
    </row>
    <row r="250" spans="1:15" s="292" customFormat="1" ht="48" customHeight="1" x14ac:dyDescent="0.25">
      <c r="A250" s="566" t="s">
        <v>172</v>
      </c>
      <c r="B250" s="567" t="s">
        <v>173</v>
      </c>
      <c r="C250" s="475" t="s">
        <v>783</v>
      </c>
      <c r="D250" s="1196">
        <v>973</v>
      </c>
      <c r="E250" s="424" t="s">
        <v>135</v>
      </c>
      <c r="F250" s="424" t="s">
        <v>357</v>
      </c>
      <c r="G250" s="424" t="s">
        <v>174</v>
      </c>
      <c r="H250" s="1196">
        <v>244</v>
      </c>
      <c r="I250" s="1336">
        <v>110</v>
      </c>
      <c r="J250" s="1336">
        <v>140</v>
      </c>
      <c r="K250" s="1336">
        <v>140</v>
      </c>
      <c r="L250" s="562"/>
      <c r="M250" s="562"/>
      <c r="N250" s="562"/>
      <c r="O250" s="562"/>
    </row>
    <row r="251" spans="1:15" s="292" customFormat="1" ht="33" customHeight="1" x14ac:dyDescent="0.25">
      <c r="A251" s="1764" t="s">
        <v>175</v>
      </c>
      <c r="B251" s="1765" t="s">
        <v>176</v>
      </c>
      <c r="C251" s="475" t="s">
        <v>783</v>
      </c>
      <c r="D251" s="1176">
        <v>973</v>
      </c>
      <c r="E251" s="1181" t="s">
        <v>135</v>
      </c>
      <c r="F251" s="1181" t="s">
        <v>357</v>
      </c>
      <c r="G251" s="1181" t="s">
        <v>177</v>
      </c>
      <c r="H251" s="1176"/>
      <c r="I251" s="646">
        <v>0</v>
      </c>
      <c r="J251" s="646">
        <v>0</v>
      </c>
      <c r="K251" s="646">
        <v>0</v>
      </c>
      <c r="L251" s="562"/>
      <c r="M251" s="562"/>
      <c r="N251" s="562"/>
      <c r="O251" s="562"/>
    </row>
    <row r="252" spans="1:15" s="292" customFormat="1" ht="22.5" customHeight="1" x14ac:dyDescent="0.25">
      <c r="A252" s="1764"/>
      <c r="B252" s="1765"/>
      <c r="C252" s="475" t="s">
        <v>783</v>
      </c>
      <c r="D252" s="1176">
        <v>973</v>
      </c>
      <c r="E252" s="1181" t="s">
        <v>135</v>
      </c>
      <c r="F252" s="1181" t="s">
        <v>357</v>
      </c>
      <c r="G252" s="1181" t="s">
        <v>177</v>
      </c>
      <c r="H252" s="1176"/>
      <c r="I252" s="646">
        <v>0</v>
      </c>
      <c r="J252" s="646">
        <v>0</v>
      </c>
      <c r="K252" s="646">
        <v>0</v>
      </c>
      <c r="L252" s="562"/>
      <c r="M252" s="562"/>
      <c r="N252" s="562"/>
      <c r="O252" s="562"/>
    </row>
    <row r="253" spans="1:15" s="292" customFormat="1" ht="24.75" customHeight="1" x14ac:dyDescent="0.25">
      <c r="A253" s="1764" t="s">
        <v>465</v>
      </c>
      <c r="B253" s="1765" t="s">
        <v>466</v>
      </c>
      <c r="C253" s="475" t="s">
        <v>783</v>
      </c>
      <c r="D253" s="1176">
        <v>973</v>
      </c>
      <c r="E253" s="1181" t="s">
        <v>135</v>
      </c>
      <c r="F253" s="1181" t="s">
        <v>357</v>
      </c>
      <c r="G253" s="1181" t="s">
        <v>468</v>
      </c>
      <c r="H253" s="1176"/>
      <c r="I253" s="646">
        <v>0</v>
      </c>
      <c r="J253" s="646">
        <v>0</v>
      </c>
      <c r="K253" s="646">
        <v>0</v>
      </c>
      <c r="L253" s="562"/>
      <c r="M253" s="562"/>
      <c r="N253" s="562"/>
      <c r="O253" s="562"/>
    </row>
    <row r="254" spans="1:15" s="292" customFormat="1" ht="23.25" customHeight="1" x14ac:dyDescent="0.25">
      <c r="A254" s="1764"/>
      <c r="B254" s="1762"/>
      <c r="C254" s="475" t="s">
        <v>783</v>
      </c>
      <c r="D254" s="1176">
        <v>973</v>
      </c>
      <c r="E254" s="1181" t="s">
        <v>135</v>
      </c>
      <c r="F254" s="1181" t="s">
        <v>357</v>
      </c>
      <c r="G254" s="1181" t="s">
        <v>468</v>
      </c>
      <c r="H254" s="1176"/>
      <c r="I254" s="646">
        <v>0</v>
      </c>
      <c r="J254" s="646">
        <v>0</v>
      </c>
      <c r="K254" s="646">
        <v>0</v>
      </c>
      <c r="L254" s="562"/>
      <c r="M254" s="562"/>
      <c r="N254" s="562"/>
      <c r="O254" s="562"/>
    </row>
    <row r="255" spans="1:15" s="292" customFormat="1" ht="45.75" customHeight="1" x14ac:dyDescent="0.25">
      <c r="A255" s="568" t="s">
        <v>623</v>
      </c>
      <c r="B255" s="1175" t="s">
        <v>782</v>
      </c>
      <c r="C255" s="475" t="s">
        <v>783</v>
      </c>
      <c r="D255" s="1176"/>
      <c r="E255" s="1181"/>
      <c r="F255" s="1181"/>
      <c r="G255" s="1181"/>
      <c r="H255" s="1176"/>
      <c r="I255" s="545"/>
      <c r="J255" s="545"/>
      <c r="K255" s="545"/>
      <c r="L255" s="562"/>
      <c r="M255" s="562"/>
      <c r="N255" s="562"/>
      <c r="O255" s="562"/>
    </row>
    <row r="256" spans="1:15" s="292" customFormat="1" ht="42" customHeight="1" x14ac:dyDescent="0.25">
      <c r="A256" s="569" t="s">
        <v>609</v>
      </c>
      <c r="B256" s="500" t="s">
        <v>151</v>
      </c>
      <c r="C256" s="475" t="s">
        <v>783</v>
      </c>
      <c r="D256" s="1178"/>
      <c r="E256" s="1145"/>
      <c r="F256" s="1145"/>
      <c r="G256" s="1145"/>
      <c r="H256" s="1178"/>
      <c r="I256" s="545">
        <v>0</v>
      </c>
      <c r="J256" s="545">
        <v>0</v>
      </c>
      <c r="K256" s="545">
        <v>0</v>
      </c>
      <c r="L256" s="562"/>
      <c r="M256" s="562"/>
      <c r="N256" s="562"/>
      <c r="O256" s="562"/>
    </row>
    <row r="257" spans="1:15" s="292" customFormat="1" ht="33" customHeight="1" x14ac:dyDescent="0.25">
      <c r="A257" s="569" t="s">
        <v>610</v>
      </c>
      <c r="B257" s="500" t="s">
        <v>611</v>
      </c>
      <c r="C257" s="475" t="s">
        <v>783</v>
      </c>
      <c r="D257" s="1178">
        <v>973</v>
      </c>
      <c r="E257" s="1145" t="s">
        <v>135</v>
      </c>
      <c r="F257" s="1145" t="s">
        <v>378</v>
      </c>
      <c r="G257" s="1145" t="s">
        <v>621</v>
      </c>
      <c r="H257" s="1178"/>
      <c r="I257" s="545">
        <v>0</v>
      </c>
      <c r="J257" s="545">
        <v>0</v>
      </c>
      <c r="K257" s="545">
        <v>0</v>
      </c>
      <c r="L257" s="562"/>
      <c r="M257" s="562"/>
      <c r="N257" s="562"/>
      <c r="O257" s="562"/>
    </row>
    <row r="258" spans="1:15" s="292" customFormat="1" ht="21.75" customHeight="1" x14ac:dyDescent="0.25">
      <c r="A258" s="1173" t="s">
        <v>613</v>
      </c>
      <c r="B258" s="1174" t="s">
        <v>612</v>
      </c>
      <c r="C258" s="475" t="s">
        <v>783</v>
      </c>
      <c r="D258" s="1208">
        <v>973</v>
      </c>
      <c r="E258" s="1192" t="s">
        <v>135</v>
      </c>
      <c r="F258" s="1192" t="s">
        <v>378</v>
      </c>
      <c r="G258" s="1192" t="s">
        <v>621</v>
      </c>
      <c r="H258" s="1208"/>
      <c r="I258" s="545">
        <v>0</v>
      </c>
      <c r="J258" s="545">
        <v>0</v>
      </c>
      <c r="K258" s="545">
        <v>0</v>
      </c>
      <c r="L258" s="562"/>
      <c r="M258" s="562"/>
      <c r="N258" s="562"/>
      <c r="O258" s="562"/>
    </row>
    <row r="259" spans="1:15" s="292" customFormat="1" ht="33" customHeight="1" x14ac:dyDescent="0.25">
      <c r="A259" s="565" t="s">
        <v>614</v>
      </c>
      <c r="B259" s="500" t="s">
        <v>615</v>
      </c>
      <c r="C259" s="1178" t="s">
        <v>748</v>
      </c>
      <c r="D259" s="1178"/>
      <c r="E259" s="1145"/>
      <c r="F259" s="1145"/>
      <c r="G259" s="1145"/>
      <c r="H259" s="1178"/>
      <c r="I259" s="79">
        <f>I263+I264+I265</f>
        <v>2403.0800000000004</v>
      </c>
      <c r="J259" s="79">
        <f>J263+J264+J265</f>
        <v>2382.8900000000003</v>
      </c>
      <c r="K259" s="79">
        <f>K263+K264+K265</f>
        <v>0</v>
      </c>
      <c r="L259" s="562"/>
      <c r="M259" s="562"/>
      <c r="N259" s="562"/>
      <c r="O259" s="562"/>
    </row>
    <row r="260" spans="1:15" s="292" customFormat="1" ht="21.75" customHeight="1" x14ac:dyDescent="0.25">
      <c r="A260" s="1559" t="s">
        <v>616</v>
      </c>
      <c r="B260" s="1762" t="s">
        <v>1207</v>
      </c>
      <c r="C260" s="1763" t="s">
        <v>748</v>
      </c>
      <c r="D260" s="1208">
        <v>973</v>
      </c>
      <c r="E260" s="1192" t="s">
        <v>135</v>
      </c>
      <c r="F260" s="1192" t="s">
        <v>378</v>
      </c>
      <c r="G260" s="1192"/>
      <c r="H260" s="1208"/>
      <c r="I260" s="307">
        <f>I261+I262</f>
        <v>0</v>
      </c>
      <c r="J260" s="307">
        <f>J261+J262</f>
        <v>0</v>
      </c>
      <c r="K260" s="307">
        <f>K261+K262</f>
        <v>0</v>
      </c>
      <c r="L260" s="562"/>
      <c r="M260" s="562"/>
      <c r="N260" s="562"/>
      <c r="O260" s="562"/>
    </row>
    <row r="261" spans="1:15" s="292" customFormat="1" ht="24.75" customHeight="1" x14ac:dyDescent="0.25">
      <c r="A261" s="1760"/>
      <c r="B261" s="1760"/>
      <c r="C261" s="1463"/>
      <c r="D261" s="1208">
        <v>973</v>
      </c>
      <c r="E261" s="1192" t="s">
        <v>135</v>
      </c>
      <c r="F261" s="1192" t="s">
        <v>378</v>
      </c>
      <c r="G261" s="1192"/>
      <c r="H261" s="1208"/>
      <c r="I261" s="307">
        <v>0</v>
      </c>
      <c r="J261" s="307">
        <v>0</v>
      </c>
      <c r="K261" s="307">
        <v>0</v>
      </c>
      <c r="L261" s="562"/>
      <c r="M261" s="562"/>
      <c r="N261" s="562"/>
      <c r="O261" s="562"/>
    </row>
    <row r="262" spans="1:15" s="292" customFormat="1" ht="23.25" customHeight="1" x14ac:dyDescent="0.25">
      <c r="A262" s="1761"/>
      <c r="B262" s="1760"/>
      <c r="C262" s="1464"/>
      <c r="D262" s="1208">
        <v>973</v>
      </c>
      <c r="E262" s="1192" t="s">
        <v>135</v>
      </c>
      <c r="F262" s="1192" t="s">
        <v>378</v>
      </c>
      <c r="G262" s="1192"/>
      <c r="H262" s="1208"/>
      <c r="I262" s="307">
        <v>0</v>
      </c>
      <c r="J262" s="307">
        <v>0</v>
      </c>
      <c r="K262" s="307">
        <v>0</v>
      </c>
      <c r="L262" s="562"/>
      <c r="M262" s="562"/>
      <c r="N262" s="562"/>
      <c r="O262" s="562"/>
    </row>
    <row r="263" spans="1:15" s="292" customFormat="1" ht="23.25" customHeight="1" x14ac:dyDescent="0.25">
      <c r="A263" s="1559" t="s">
        <v>617</v>
      </c>
      <c r="B263" s="1762" t="s">
        <v>1208</v>
      </c>
      <c r="C263" s="1763" t="s">
        <v>748</v>
      </c>
      <c r="D263" s="1208">
        <v>973</v>
      </c>
      <c r="E263" s="1192" t="s">
        <v>135</v>
      </c>
      <c r="F263" s="1192" t="s">
        <v>378</v>
      </c>
      <c r="G263" s="1192" t="s">
        <v>1209</v>
      </c>
      <c r="H263" s="1208">
        <v>414</v>
      </c>
      <c r="I263" s="307">
        <f t="shared" ref="I263:K265" si="1">I266</f>
        <v>1998.4</v>
      </c>
      <c r="J263" s="307">
        <f t="shared" si="1"/>
        <v>1998.4</v>
      </c>
      <c r="K263" s="307">
        <f t="shared" si="1"/>
        <v>0</v>
      </c>
      <c r="L263" s="562"/>
      <c r="M263" s="562"/>
      <c r="N263" s="562"/>
      <c r="O263" s="562"/>
    </row>
    <row r="264" spans="1:15" s="292" customFormat="1" ht="23.25" customHeight="1" x14ac:dyDescent="0.25">
      <c r="A264" s="1760"/>
      <c r="B264" s="1760"/>
      <c r="C264" s="1463"/>
      <c r="D264" s="1208">
        <v>973</v>
      </c>
      <c r="E264" s="1192" t="s">
        <v>135</v>
      </c>
      <c r="F264" s="1192" t="s">
        <v>378</v>
      </c>
      <c r="G264" s="1192" t="s">
        <v>1209</v>
      </c>
      <c r="H264" s="1208">
        <v>414</v>
      </c>
      <c r="I264" s="307">
        <f t="shared" si="1"/>
        <v>380.65</v>
      </c>
      <c r="J264" s="307">
        <f t="shared" si="1"/>
        <v>380.65</v>
      </c>
      <c r="K264" s="307">
        <f t="shared" si="1"/>
        <v>0</v>
      </c>
      <c r="L264" s="562"/>
      <c r="M264" s="562"/>
      <c r="N264" s="562"/>
      <c r="O264" s="562"/>
    </row>
    <row r="265" spans="1:15" s="292" customFormat="1" ht="23.25" customHeight="1" x14ac:dyDescent="0.25">
      <c r="A265" s="1761"/>
      <c r="B265" s="1761"/>
      <c r="C265" s="1464"/>
      <c r="D265" s="1208">
        <v>973</v>
      </c>
      <c r="E265" s="1192" t="s">
        <v>135</v>
      </c>
      <c r="F265" s="1192" t="s">
        <v>378</v>
      </c>
      <c r="G265" s="1192" t="s">
        <v>1209</v>
      </c>
      <c r="H265" s="1208">
        <v>414</v>
      </c>
      <c r="I265" s="307">
        <f t="shared" si="1"/>
        <v>24.03</v>
      </c>
      <c r="J265" s="307">
        <f t="shared" si="1"/>
        <v>3.84</v>
      </c>
      <c r="K265" s="307">
        <f t="shared" si="1"/>
        <v>0</v>
      </c>
      <c r="L265" s="562"/>
      <c r="M265" s="562"/>
      <c r="N265" s="562"/>
      <c r="O265" s="562"/>
    </row>
    <row r="266" spans="1:15" s="292" customFormat="1" ht="14.25" customHeight="1" x14ac:dyDescent="0.25">
      <c r="A266" s="1559" t="s">
        <v>1210</v>
      </c>
      <c r="B266" s="1762" t="s">
        <v>1211</v>
      </c>
      <c r="C266" s="1763" t="s">
        <v>748</v>
      </c>
      <c r="D266" s="1208">
        <v>973</v>
      </c>
      <c r="E266" s="1192" t="s">
        <v>135</v>
      </c>
      <c r="F266" s="1192" t="s">
        <v>378</v>
      </c>
      <c r="G266" s="1192" t="s">
        <v>1209</v>
      </c>
      <c r="H266" s="1208">
        <v>414</v>
      </c>
      <c r="I266" s="214">
        <v>1998.4</v>
      </c>
      <c r="J266" s="214">
        <v>1998.4</v>
      </c>
      <c r="K266" s="214">
        <v>0</v>
      </c>
      <c r="L266" s="562"/>
      <c r="M266" s="562"/>
      <c r="N266" s="562"/>
      <c r="O266" s="562"/>
    </row>
    <row r="267" spans="1:15" s="292" customFormat="1" ht="22.5" customHeight="1" x14ac:dyDescent="0.25">
      <c r="A267" s="1760"/>
      <c r="B267" s="1760"/>
      <c r="C267" s="1463"/>
      <c r="D267" s="1208">
        <v>973</v>
      </c>
      <c r="E267" s="1192" t="s">
        <v>135</v>
      </c>
      <c r="F267" s="1192" t="s">
        <v>378</v>
      </c>
      <c r="G267" s="1192" t="s">
        <v>1209</v>
      </c>
      <c r="H267" s="1208">
        <v>414</v>
      </c>
      <c r="I267" s="214">
        <v>380.65</v>
      </c>
      <c r="J267" s="214">
        <v>380.65</v>
      </c>
      <c r="K267" s="214">
        <v>0</v>
      </c>
      <c r="L267" s="562"/>
      <c r="M267" s="562"/>
      <c r="N267" s="562"/>
      <c r="O267" s="562"/>
    </row>
    <row r="268" spans="1:15" s="292" customFormat="1" ht="22.5" customHeight="1" x14ac:dyDescent="0.25">
      <c r="A268" s="1761"/>
      <c r="B268" s="1761"/>
      <c r="C268" s="1464"/>
      <c r="D268" s="1208">
        <v>973</v>
      </c>
      <c r="E268" s="1192" t="s">
        <v>135</v>
      </c>
      <c r="F268" s="1192" t="s">
        <v>378</v>
      </c>
      <c r="G268" s="1192" t="s">
        <v>1209</v>
      </c>
      <c r="H268" s="1208">
        <v>414</v>
      </c>
      <c r="I268" s="214">
        <v>24.03</v>
      </c>
      <c r="J268" s="214">
        <v>3.84</v>
      </c>
      <c r="K268" s="214">
        <v>0</v>
      </c>
      <c r="L268" s="562"/>
      <c r="M268" s="562"/>
      <c r="N268" s="562"/>
      <c r="O268" s="562"/>
    </row>
    <row r="269" spans="1:15" s="292" customFormat="1" ht="22.5" customHeight="1" x14ac:dyDescent="0.25">
      <c r="A269" s="565" t="s">
        <v>618</v>
      </c>
      <c r="B269" s="500" t="s">
        <v>619</v>
      </c>
      <c r="C269" s="475" t="s">
        <v>783</v>
      </c>
      <c r="D269" s="1178">
        <v>973</v>
      </c>
      <c r="E269" s="1145" t="s">
        <v>135</v>
      </c>
      <c r="F269" s="1145" t="s">
        <v>378</v>
      </c>
      <c r="G269" s="1145" t="s">
        <v>622</v>
      </c>
      <c r="H269" s="1178"/>
      <c r="I269" s="79">
        <f>I270</f>
        <v>0</v>
      </c>
      <c r="J269" s="79">
        <f>J270</f>
        <v>0</v>
      </c>
      <c r="K269" s="79">
        <f>K270</f>
        <v>0</v>
      </c>
      <c r="L269" s="562"/>
      <c r="M269" s="562"/>
      <c r="N269" s="562"/>
      <c r="O269" s="562"/>
    </row>
    <row r="270" spans="1:15" s="292" customFormat="1" ht="21" customHeight="1" x14ac:dyDescent="0.25">
      <c r="A270" s="564" t="s">
        <v>620</v>
      </c>
      <c r="B270" s="1175" t="s">
        <v>619</v>
      </c>
      <c r="C270" s="1110" t="s">
        <v>783</v>
      </c>
      <c r="D270" s="1176">
        <v>973</v>
      </c>
      <c r="E270" s="1181"/>
      <c r="F270" s="1181"/>
      <c r="G270" s="1181"/>
      <c r="H270" s="1176"/>
      <c r="I270" s="697">
        <v>0</v>
      </c>
      <c r="J270" s="697">
        <v>0</v>
      </c>
      <c r="K270" s="697">
        <v>0</v>
      </c>
      <c r="O270" s="562"/>
    </row>
    <row r="271" spans="1:15" s="292" customFormat="1" ht="66" customHeight="1" x14ac:dyDescent="0.25">
      <c r="A271" s="1321" t="s">
        <v>1212</v>
      </c>
      <c r="B271" s="1182" t="s">
        <v>1213</v>
      </c>
      <c r="C271" s="1182" t="s">
        <v>783</v>
      </c>
      <c r="D271" s="348">
        <v>973</v>
      </c>
      <c r="E271" s="140" t="s">
        <v>135</v>
      </c>
      <c r="F271" s="140" t="s">
        <v>378</v>
      </c>
      <c r="G271" s="348"/>
      <c r="H271" s="940"/>
      <c r="I271" s="940">
        <f t="shared" ref="I271:N272" si="2">I272</f>
        <v>48909.93</v>
      </c>
      <c r="J271" s="940">
        <f t="shared" si="2"/>
        <v>49023.93</v>
      </c>
      <c r="K271" s="940">
        <f t="shared" si="2"/>
        <v>4271.3500000000004</v>
      </c>
      <c r="O271" s="562"/>
    </row>
    <row r="272" spans="1:15" s="292" customFormat="1" ht="98.25" customHeight="1" x14ac:dyDescent="0.25">
      <c r="A272" s="1321" t="s">
        <v>1214</v>
      </c>
      <c r="B272" s="1182" t="s">
        <v>1215</v>
      </c>
      <c r="C272" s="1182" t="s">
        <v>783</v>
      </c>
      <c r="D272" s="348">
        <v>973</v>
      </c>
      <c r="E272" s="140" t="s">
        <v>135</v>
      </c>
      <c r="F272" s="140" t="s">
        <v>378</v>
      </c>
      <c r="G272" s="348"/>
      <c r="H272" s="249"/>
      <c r="I272" s="249">
        <f t="shared" si="2"/>
        <v>48909.93</v>
      </c>
      <c r="J272" s="249">
        <f t="shared" si="2"/>
        <v>49023.93</v>
      </c>
      <c r="K272" s="249">
        <f t="shared" si="2"/>
        <v>4271.3500000000004</v>
      </c>
      <c r="L272" s="249">
        <f t="shared" si="2"/>
        <v>0</v>
      </c>
      <c r="M272" s="249">
        <f t="shared" si="2"/>
        <v>0</v>
      </c>
      <c r="N272" s="249">
        <f t="shared" si="2"/>
        <v>0</v>
      </c>
      <c r="O272" s="562"/>
    </row>
    <row r="273" spans="1:17" s="292" customFormat="1" ht="69.75" customHeight="1" x14ac:dyDescent="0.25">
      <c r="A273" s="1321" t="s">
        <v>1216</v>
      </c>
      <c r="B273" s="1182" t="s">
        <v>1217</v>
      </c>
      <c r="C273" s="1182" t="s">
        <v>783</v>
      </c>
      <c r="D273" s="348">
        <v>973</v>
      </c>
      <c r="E273" s="140" t="s">
        <v>135</v>
      </c>
      <c r="F273" s="140" t="s">
        <v>378</v>
      </c>
      <c r="G273" s="348" t="s">
        <v>1218</v>
      </c>
      <c r="H273" s="249">
        <v>0</v>
      </c>
      <c r="I273" s="249">
        <f>I274+I275+I276+I277+I278+I279+I280+I281+I282+I283+I284+I285</f>
        <v>48909.93</v>
      </c>
      <c r="J273" s="249">
        <f>J274+J275+J276+J277+J278+J279+J280+J281+J282+J283+J284+J285</f>
        <v>49023.93</v>
      </c>
      <c r="K273" s="249">
        <f>K274+K275+K276+K277+K278+K279+K280+K281+K282+K283+K284+K285</f>
        <v>4271.3500000000004</v>
      </c>
      <c r="O273" s="562"/>
    </row>
    <row r="274" spans="1:17" s="292" customFormat="1" ht="21" customHeight="1" x14ac:dyDescent="0.25">
      <c r="A274" s="1559" t="s">
        <v>1089</v>
      </c>
      <c r="B274" s="1462" t="s">
        <v>1086</v>
      </c>
      <c r="C274" s="1462" t="s">
        <v>783</v>
      </c>
      <c r="D274" s="348">
        <v>973</v>
      </c>
      <c r="E274" s="140" t="s">
        <v>135</v>
      </c>
      <c r="F274" s="140" t="s">
        <v>378</v>
      </c>
      <c r="G274" s="140" t="s">
        <v>1218</v>
      </c>
      <c r="H274" s="1176">
        <v>243</v>
      </c>
      <c r="I274" s="697">
        <v>29878.799999999999</v>
      </c>
      <c r="J274" s="697">
        <v>29878.799999999999</v>
      </c>
      <c r="K274" s="697">
        <v>1152.49</v>
      </c>
      <c r="O274" s="562"/>
    </row>
    <row r="275" spans="1:17" s="292" customFormat="1" ht="21" customHeight="1" x14ac:dyDescent="0.25">
      <c r="A275" s="1560"/>
      <c r="B275" s="1562"/>
      <c r="C275" s="1562"/>
      <c r="D275" s="348">
        <v>973</v>
      </c>
      <c r="E275" s="140" t="s">
        <v>135</v>
      </c>
      <c r="F275" s="140" t="s">
        <v>378</v>
      </c>
      <c r="G275" s="140" t="s">
        <v>1218</v>
      </c>
      <c r="H275" s="1176">
        <v>243</v>
      </c>
      <c r="I275" s="697">
        <v>609.77</v>
      </c>
      <c r="J275" s="697">
        <v>609.77</v>
      </c>
      <c r="K275" s="697">
        <v>23.52</v>
      </c>
      <c r="O275" s="562"/>
    </row>
    <row r="276" spans="1:17" s="292" customFormat="1" ht="21" customHeight="1" x14ac:dyDescent="0.25">
      <c r="A276" s="1560"/>
      <c r="B276" s="1562"/>
      <c r="C276" s="1562"/>
      <c r="D276" s="348">
        <v>973</v>
      </c>
      <c r="E276" s="140" t="s">
        <v>135</v>
      </c>
      <c r="F276" s="140" t="s">
        <v>378</v>
      </c>
      <c r="G276" s="140" t="s">
        <v>1218</v>
      </c>
      <c r="H276" s="1176">
        <v>243</v>
      </c>
      <c r="I276" s="697">
        <v>336.66</v>
      </c>
      <c r="J276" s="697">
        <v>336.66</v>
      </c>
      <c r="K276" s="697">
        <v>12.99</v>
      </c>
      <c r="O276" s="562"/>
    </row>
    <row r="277" spans="1:17" s="292" customFormat="1" ht="21" customHeight="1" x14ac:dyDescent="0.25">
      <c r="A277" s="1561"/>
      <c r="B277" s="1562"/>
      <c r="C277" s="1562"/>
      <c r="D277" s="348">
        <v>973</v>
      </c>
      <c r="E277" s="140" t="s">
        <v>135</v>
      </c>
      <c r="F277" s="140" t="s">
        <v>378</v>
      </c>
      <c r="G277" s="140" t="s">
        <v>1218</v>
      </c>
      <c r="H277" s="1176">
        <v>243</v>
      </c>
      <c r="I277" s="697">
        <v>2849.5</v>
      </c>
      <c r="J277" s="697">
        <v>2849.5</v>
      </c>
      <c r="K277" s="697">
        <v>118.83</v>
      </c>
      <c r="O277" s="562"/>
    </row>
    <row r="278" spans="1:17" s="292" customFormat="1" ht="21" customHeight="1" x14ac:dyDescent="0.25">
      <c r="A278" s="1559" t="s">
        <v>1090</v>
      </c>
      <c r="B278" s="1462" t="s">
        <v>1087</v>
      </c>
      <c r="C278" s="1462" t="s">
        <v>783</v>
      </c>
      <c r="D278" s="348">
        <v>973</v>
      </c>
      <c r="E278" s="140" t="s">
        <v>135</v>
      </c>
      <c r="F278" s="140" t="s">
        <v>378</v>
      </c>
      <c r="G278" s="140" t="s">
        <v>1218</v>
      </c>
      <c r="H278" s="1176">
        <v>244</v>
      </c>
      <c r="I278" s="697">
        <v>7975.4</v>
      </c>
      <c r="J278" s="697">
        <v>7975.4</v>
      </c>
      <c r="K278" s="697">
        <v>2645.18</v>
      </c>
      <c r="O278" s="562"/>
    </row>
    <row r="279" spans="1:17" s="292" customFormat="1" ht="21" customHeight="1" x14ac:dyDescent="0.25">
      <c r="A279" s="1560"/>
      <c r="B279" s="1562"/>
      <c r="C279" s="1562"/>
      <c r="D279" s="348">
        <v>973</v>
      </c>
      <c r="E279" s="140" t="s">
        <v>135</v>
      </c>
      <c r="F279" s="140" t="s">
        <v>378</v>
      </c>
      <c r="G279" s="140" t="s">
        <v>1218</v>
      </c>
      <c r="H279" s="1176">
        <v>244</v>
      </c>
      <c r="I279" s="697">
        <v>162.76</v>
      </c>
      <c r="J279" s="697">
        <v>162.76</v>
      </c>
      <c r="K279" s="697">
        <v>53.98</v>
      </c>
      <c r="O279" s="562"/>
    </row>
    <row r="280" spans="1:17" s="292" customFormat="1" ht="21" customHeight="1" x14ac:dyDescent="0.25">
      <c r="A280" s="1560"/>
      <c r="B280" s="1562"/>
      <c r="C280" s="1562"/>
      <c r="D280" s="348">
        <v>973</v>
      </c>
      <c r="E280" s="140" t="s">
        <v>135</v>
      </c>
      <c r="F280" s="140" t="s">
        <v>378</v>
      </c>
      <c r="G280" s="140" t="s">
        <v>1218</v>
      </c>
      <c r="H280" s="1176">
        <v>244</v>
      </c>
      <c r="I280" s="697">
        <v>82.24</v>
      </c>
      <c r="J280" s="697">
        <v>82.24</v>
      </c>
      <c r="K280" s="697">
        <v>27.28</v>
      </c>
      <c r="O280" s="562"/>
    </row>
    <row r="281" spans="1:17" s="292" customFormat="1" ht="21" customHeight="1" x14ac:dyDescent="0.25">
      <c r="A281" s="1561"/>
      <c r="B281" s="1563"/>
      <c r="C281" s="1563"/>
      <c r="D281" s="348">
        <v>973</v>
      </c>
      <c r="E281" s="140" t="s">
        <v>135</v>
      </c>
      <c r="F281" s="140" t="s">
        <v>378</v>
      </c>
      <c r="G281" s="140" t="s">
        <v>1218</v>
      </c>
      <c r="H281" s="1176">
        <v>244</v>
      </c>
      <c r="I281" s="697">
        <v>714.8</v>
      </c>
      <c r="J281" s="697">
        <v>714.8</v>
      </c>
      <c r="K281" s="697">
        <v>237.08</v>
      </c>
      <c r="O281" s="562"/>
    </row>
    <row r="282" spans="1:17" s="292" customFormat="1" ht="21" customHeight="1" x14ac:dyDescent="0.25">
      <c r="A282" s="1559" t="s">
        <v>1091</v>
      </c>
      <c r="B282" s="1462" t="s">
        <v>1219</v>
      </c>
      <c r="C282" s="1462" t="s">
        <v>783</v>
      </c>
      <c r="D282" s="348">
        <v>973</v>
      </c>
      <c r="E282" s="140" t="s">
        <v>135</v>
      </c>
      <c r="F282" s="140" t="s">
        <v>378</v>
      </c>
      <c r="G282" s="140" t="s">
        <v>1218</v>
      </c>
      <c r="H282" s="1176">
        <v>244</v>
      </c>
      <c r="I282" s="697">
        <v>5623.2</v>
      </c>
      <c r="J282" s="697">
        <v>5623.2</v>
      </c>
      <c r="K282" s="697">
        <v>0</v>
      </c>
      <c r="O282" s="562"/>
    </row>
    <row r="283" spans="1:17" s="292" customFormat="1" ht="21" customHeight="1" x14ac:dyDescent="0.25">
      <c r="A283" s="1560"/>
      <c r="B283" s="1562"/>
      <c r="C283" s="1562"/>
      <c r="D283" s="348">
        <v>973</v>
      </c>
      <c r="E283" s="140" t="s">
        <v>135</v>
      </c>
      <c r="F283" s="140" t="s">
        <v>378</v>
      </c>
      <c r="G283" s="140" t="s">
        <v>1218</v>
      </c>
      <c r="H283" s="1176">
        <v>244</v>
      </c>
      <c r="I283" s="697">
        <v>114.76</v>
      </c>
      <c r="J283" s="697">
        <v>114.76</v>
      </c>
      <c r="K283" s="697">
        <v>0</v>
      </c>
      <c r="O283" s="562"/>
    </row>
    <row r="284" spans="1:17" s="292" customFormat="1" ht="21" customHeight="1" x14ac:dyDescent="0.25">
      <c r="A284" s="1560"/>
      <c r="B284" s="1562"/>
      <c r="C284" s="1562"/>
      <c r="D284" s="348">
        <v>973</v>
      </c>
      <c r="E284" s="140" t="s">
        <v>135</v>
      </c>
      <c r="F284" s="140" t="s">
        <v>378</v>
      </c>
      <c r="G284" s="140" t="s">
        <v>1218</v>
      </c>
      <c r="H284" s="1176">
        <v>244</v>
      </c>
      <c r="I284" s="697">
        <v>58.04</v>
      </c>
      <c r="J284" s="697">
        <v>172.04</v>
      </c>
      <c r="K284" s="697">
        <v>0</v>
      </c>
      <c r="O284" s="562"/>
    </row>
    <row r="285" spans="1:17" s="292" customFormat="1" ht="21" customHeight="1" x14ac:dyDescent="0.25">
      <c r="A285" s="1561"/>
      <c r="B285" s="1563"/>
      <c r="C285" s="1563"/>
      <c r="D285" s="348">
        <v>973</v>
      </c>
      <c r="E285" s="140" t="s">
        <v>135</v>
      </c>
      <c r="F285" s="140" t="s">
        <v>378</v>
      </c>
      <c r="G285" s="140" t="s">
        <v>1218</v>
      </c>
      <c r="H285" s="1176">
        <v>244</v>
      </c>
      <c r="I285" s="697">
        <v>504</v>
      </c>
      <c r="J285" s="697">
        <v>504</v>
      </c>
      <c r="K285" s="697">
        <v>0</v>
      </c>
      <c r="O285" s="562"/>
    </row>
    <row r="286" spans="1:17" s="292" customFormat="1" ht="21" customHeight="1" x14ac:dyDescent="0.25">
      <c r="A286" s="1564" t="s">
        <v>92</v>
      </c>
      <c r="B286" s="1565"/>
      <c r="C286" s="1565"/>
      <c r="D286" s="1565"/>
      <c r="E286" s="1565"/>
      <c r="F286" s="1565"/>
      <c r="G286" s="1565"/>
      <c r="H286" s="1566"/>
      <c r="I286" s="468">
        <f>I271+I269+I259+I257+I256+I249+I247+I243+I239+I226+I215</f>
        <v>146808.72</v>
      </c>
      <c r="J286" s="468">
        <f>J271+J269+J259+J257+J256+J249+J247+J243+J239+J226+J215</f>
        <v>156122.72</v>
      </c>
      <c r="K286" s="468">
        <f>K271+K269+K259+K257+K256+K249+K247+K243+K239+K226+K215</f>
        <v>55572.85</v>
      </c>
      <c r="L286" s="697">
        <f>L271+L269+L259+L257+L256+L249+L247+L247+L243+L239+L226+L215</f>
        <v>0</v>
      </c>
      <c r="M286" s="697">
        <f>M271+M269+M259+M257+M256+M249+M247+M247+M243+M239+M226+M215</f>
        <v>0</v>
      </c>
      <c r="N286" s="697">
        <f>N271+N269+N259+N257+N256+N249+N247+N247+N243+N239+N226+N215</f>
        <v>0</v>
      </c>
      <c r="O286" s="562"/>
    </row>
    <row r="287" spans="1:17" ht="26.25" customHeight="1" x14ac:dyDescent="0.25">
      <c r="A287" s="1504" t="s">
        <v>915</v>
      </c>
      <c r="B287" s="1504"/>
      <c r="C287" s="1504"/>
      <c r="D287" s="1504"/>
      <c r="E287" s="1504"/>
      <c r="F287" s="1504"/>
      <c r="G287" s="1504"/>
      <c r="H287" s="1504"/>
      <c r="I287" s="1504"/>
      <c r="J287" s="1504"/>
      <c r="K287" s="1504"/>
      <c r="L287" s="292"/>
      <c r="M287" s="292"/>
      <c r="N287" s="292"/>
      <c r="O287" s="562"/>
      <c r="P287" s="292"/>
      <c r="Q287" s="292"/>
    </row>
    <row r="288" spans="1:17" s="292" customFormat="1" ht="43.5" customHeight="1" x14ac:dyDescent="0.25">
      <c r="A288" s="1567" t="s">
        <v>290</v>
      </c>
      <c r="B288" s="1570" t="s">
        <v>348</v>
      </c>
      <c r="C288" s="1570" t="s">
        <v>640</v>
      </c>
      <c r="D288" s="1573" t="s">
        <v>349</v>
      </c>
      <c r="E288" s="1574"/>
      <c r="F288" s="1574"/>
      <c r="G288" s="1574"/>
      <c r="H288" s="1575"/>
      <c r="I288" s="1573" t="s">
        <v>505</v>
      </c>
      <c r="J288" s="1574"/>
      <c r="K288" s="1575"/>
      <c r="O288" s="562"/>
    </row>
    <row r="289" spans="1:17" ht="33" customHeight="1" x14ac:dyDescent="0.25">
      <c r="A289" s="1568"/>
      <c r="B289" s="1571"/>
      <c r="C289" s="1571"/>
      <c r="D289" s="1570" t="s">
        <v>350</v>
      </c>
      <c r="E289" s="1573" t="s">
        <v>351</v>
      </c>
      <c r="F289" s="1575"/>
      <c r="G289" s="1570" t="s">
        <v>352</v>
      </c>
      <c r="H289" s="1570" t="s">
        <v>353</v>
      </c>
      <c r="I289" s="1576" t="s">
        <v>1230</v>
      </c>
      <c r="J289" s="1576" t="s">
        <v>1291</v>
      </c>
      <c r="K289" s="1576" t="s">
        <v>1292</v>
      </c>
      <c r="L289" s="292"/>
      <c r="M289" s="292"/>
      <c r="N289" s="292"/>
      <c r="O289" s="562"/>
      <c r="P289" s="292"/>
      <c r="Q289" s="292"/>
    </row>
    <row r="290" spans="1:17" ht="32.25" customHeight="1" thickBot="1" x14ac:dyDescent="0.3">
      <c r="A290" s="1569"/>
      <c r="B290" s="1572"/>
      <c r="C290" s="1572"/>
      <c r="D290" s="1572"/>
      <c r="E290" s="1405" t="s">
        <v>354</v>
      </c>
      <c r="F290" s="1405" t="s">
        <v>355</v>
      </c>
      <c r="G290" s="1572"/>
      <c r="H290" s="1572"/>
      <c r="I290" s="1577"/>
      <c r="J290" s="1577"/>
      <c r="K290" s="1577"/>
      <c r="L290" s="292"/>
      <c r="M290" s="292"/>
      <c r="N290" s="292"/>
      <c r="O290" s="562"/>
      <c r="P290" s="292"/>
      <c r="Q290" s="292"/>
    </row>
    <row r="291" spans="1:17" s="292" customFormat="1" ht="59.25" customHeight="1" x14ac:dyDescent="0.25">
      <c r="A291" s="1548"/>
      <c r="B291" s="539" t="s">
        <v>721</v>
      </c>
      <c r="C291" s="1550" t="s">
        <v>1233</v>
      </c>
      <c r="D291" s="535"/>
      <c r="E291" s="530"/>
      <c r="F291" s="530"/>
      <c r="G291" s="530" t="s">
        <v>97</v>
      </c>
      <c r="H291" s="535"/>
      <c r="I291" s="643">
        <f>I292+I294</f>
        <v>61967.832999999999</v>
      </c>
      <c r="J291" s="643">
        <f>J292+J294</f>
        <v>81533.281999999992</v>
      </c>
      <c r="K291" s="1177">
        <f>K292+K294</f>
        <v>19756.175999999999</v>
      </c>
      <c r="O291" s="562"/>
    </row>
    <row r="292" spans="1:17" s="292" customFormat="1" ht="25.5" customHeight="1" x14ac:dyDescent="0.25">
      <c r="A292" s="1549"/>
      <c r="B292" s="25" t="s">
        <v>93</v>
      </c>
      <c r="C292" s="1551"/>
      <c r="D292" s="1544"/>
      <c r="E292" s="1528"/>
      <c r="F292" s="1528"/>
      <c r="G292" s="1544"/>
      <c r="H292" s="1544"/>
      <c r="I292" s="1553">
        <f>I297+I301+I298</f>
        <v>20113.777000000002</v>
      </c>
      <c r="J292" s="1553">
        <f>J297+J301+J298</f>
        <v>29743.606999999996</v>
      </c>
      <c r="K292" s="1553">
        <f>K297+K301+K298</f>
        <v>3781.739</v>
      </c>
      <c r="O292" s="562"/>
    </row>
    <row r="293" spans="1:17" s="292" customFormat="1" ht="19.5" customHeight="1" x14ac:dyDescent="0.25">
      <c r="A293" s="1549"/>
      <c r="B293" s="25" t="s">
        <v>94</v>
      </c>
      <c r="C293" s="1551"/>
      <c r="D293" s="1544"/>
      <c r="E293" s="1546"/>
      <c r="F293" s="1546"/>
      <c r="G293" s="1544"/>
      <c r="H293" s="1544"/>
      <c r="I293" s="1554"/>
      <c r="J293" s="1554"/>
      <c r="K293" s="1554"/>
      <c r="O293" s="562"/>
    </row>
    <row r="294" spans="1:17" ht="32.25" customHeight="1" x14ac:dyDescent="0.25">
      <c r="A294" s="1549"/>
      <c r="B294" s="25" t="s">
        <v>437</v>
      </c>
      <c r="C294" s="1552"/>
      <c r="D294" s="531"/>
      <c r="E294" s="529"/>
      <c r="F294" s="529"/>
      <c r="G294" s="531"/>
      <c r="H294" s="531"/>
      <c r="I294" s="554">
        <f>I299+I302</f>
        <v>41854.055999999997</v>
      </c>
      <c r="J294" s="1164">
        <f>J299+J302</f>
        <v>51789.674999999996</v>
      </c>
      <c r="K294" s="1164">
        <f>K299+K302</f>
        <v>15974.437</v>
      </c>
      <c r="O294" s="562"/>
    </row>
    <row r="295" spans="1:17" s="292" customFormat="1" ht="51" customHeight="1" x14ac:dyDescent="0.25">
      <c r="A295" s="1533" t="s">
        <v>293</v>
      </c>
      <c r="B295" s="1544" t="s">
        <v>96</v>
      </c>
      <c r="C295" s="1555" t="s">
        <v>806</v>
      </c>
      <c r="D295" s="1544"/>
      <c r="E295" s="1545"/>
      <c r="F295" s="1528"/>
      <c r="G295" s="1545" t="s">
        <v>97</v>
      </c>
      <c r="H295" s="1544"/>
      <c r="I295" s="1547">
        <f>I297+I298+I299</f>
        <v>12178.663</v>
      </c>
      <c r="J295" s="1547">
        <f>J297+J298+J299</f>
        <v>12178.663</v>
      </c>
      <c r="K295" s="1547">
        <f>K297+K298+K299</f>
        <v>4726.3270000000002</v>
      </c>
      <c r="O295" s="562"/>
    </row>
    <row r="296" spans="1:17" s="292" customFormat="1" ht="15" customHeight="1" x14ac:dyDescent="0.25">
      <c r="A296" s="1534"/>
      <c r="B296" s="1544"/>
      <c r="C296" s="1556"/>
      <c r="D296" s="1544"/>
      <c r="E296" s="1545"/>
      <c r="F296" s="1546"/>
      <c r="G296" s="1545"/>
      <c r="H296" s="1544"/>
      <c r="I296" s="1547"/>
      <c r="J296" s="1547"/>
      <c r="K296" s="1547"/>
      <c r="O296" s="562"/>
    </row>
    <row r="297" spans="1:17" ht="27.75" customHeight="1" x14ac:dyDescent="0.25">
      <c r="A297" s="1534"/>
      <c r="B297" s="471" t="s">
        <v>94</v>
      </c>
      <c r="C297" s="1557"/>
      <c r="D297" s="27">
        <v>971</v>
      </c>
      <c r="E297" s="28" t="s">
        <v>378</v>
      </c>
      <c r="F297" s="28" t="s">
        <v>135</v>
      </c>
      <c r="G297" s="28" t="s">
        <v>98</v>
      </c>
      <c r="H297" s="27">
        <v>244</v>
      </c>
      <c r="I297" s="645">
        <v>3.387</v>
      </c>
      <c r="J297" s="645">
        <v>3.387</v>
      </c>
      <c r="K297" s="645">
        <v>3.387</v>
      </c>
      <c r="O297" s="562"/>
    </row>
    <row r="298" spans="1:17" ht="22.5" customHeight="1" x14ac:dyDescent="0.25">
      <c r="A298" s="1534"/>
      <c r="B298" s="1154" t="s">
        <v>94</v>
      </c>
      <c r="C298" s="1557"/>
      <c r="D298" s="27">
        <v>971</v>
      </c>
      <c r="E298" s="28" t="s">
        <v>378</v>
      </c>
      <c r="F298" s="28" t="s">
        <v>135</v>
      </c>
      <c r="G298" s="28" t="s">
        <v>1231</v>
      </c>
      <c r="H298" s="27">
        <v>811</v>
      </c>
      <c r="I298" s="645">
        <v>9740.2199999999993</v>
      </c>
      <c r="J298" s="645">
        <v>9740.2199999999993</v>
      </c>
      <c r="K298" s="645">
        <v>3778.3519999999999</v>
      </c>
      <c r="O298" s="562"/>
    </row>
    <row r="299" spans="1:17" s="292" customFormat="1" ht="22.5" customHeight="1" x14ac:dyDescent="0.25">
      <c r="A299" s="1519"/>
      <c r="B299" s="1154" t="s">
        <v>437</v>
      </c>
      <c r="C299" s="1558"/>
      <c r="D299" s="27">
        <v>971</v>
      </c>
      <c r="E299" s="28" t="s">
        <v>378</v>
      </c>
      <c r="F299" s="28" t="s">
        <v>135</v>
      </c>
      <c r="G299" s="28" t="s">
        <v>1231</v>
      </c>
      <c r="H299" s="27">
        <v>811</v>
      </c>
      <c r="I299" s="645">
        <v>2435.056</v>
      </c>
      <c r="J299" s="645">
        <v>2435.056</v>
      </c>
      <c r="K299" s="645">
        <v>944.58799999999997</v>
      </c>
      <c r="O299" s="562"/>
    </row>
    <row r="300" spans="1:17" s="292" customFormat="1" ht="29.25" customHeight="1" x14ac:dyDescent="0.25">
      <c r="A300" s="1533" t="s">
        <v>29</v>
      </c>
      <c r="B300" s="120" t="s">
        <v>1232</v>
      </c>
      <c r="C300" s="1541" t="s">
        <v>1234</v>
      </c>
      <c r="D300" s="540">
        <v>971</v>
      </c>
      <c r="E300" s="227" t="s">
        <v>378</v>
      </c>
      <c r="F300" s="227" t="s">
        <v>409</v>
      </c>
      <c r="G300" s="227" t="s">
        <v>438</v>
      </c>
      <c r="H300" s="540">
        <v>244</v>
      </c>
      <c r="I300" s="225">
        <f>I301+I302</f>
        <v>49789.17</v>
      </c>
      <c r="J300" s="225">
        <f>J301+J302</f>
        <v>69354.619000000006</v>
      </c>
      <c r="K300" s="225">
        <f>K301+K302</f>
        <v>15029.849</v>
      </c>
      <c r="O300" s="562"/>
    </row>
    <row r="301" spans="1:17" s="292" customFormat="1" ht="22.5" customHeight="1" x14ac:dyDescent="0.25">
      <c r="A301" s="1534"/>
      <c r="B301" s="25" t="s">
        <v>94</v>
      </c>
      <c r="C301" s="1542"/>
      <c r="D301" s="540"/>
      <c r="E301" s="227"/>
      <c r="F301" s="227"/>
      <c r="G301" s="227"/>
      <c r="H301" s="540"/>
      <c r="I301" s="225">
        <f t="shared" ref="I301:N301" si="3">I305+I311</f>
        <v>10370.17</v>
      </c>
      <c r="J301" s="1180">
        <f t="shared" si="3"/>
        <v>20000</v>
      </c>
      <c r="K301" s="1180">
        <f t="shared" si="3"/>
        <v>0</v>
      </c>
      <c r="L301" s="1180">
        <f t="shared" si="3"/>
        <v>0</v>
      </c>
      <c r="M301" s="1180">
        <f t="shared" si="3"/>
        <v>0</v>
      </c>
      <c r="N301" s="1180">
        <f t="shared" si="3"/>
        <v>0</v>
      </c>
      <c r="O301" s="562"/>
    </row>
    <row r="302" spans="1:17" s="292" customFormat="1" ht="22.5" customHeight="1" x14ac:dyDescent="0.25">
      <c r="A302" s="1535"/>
      <c r="B302" s="25" t="s">
        <v>437</v>
      </c>
      <c r="C302" s="1543"/>
      <c r="D302" s="540"/>
      <c r="E302" s="227"/>
      <c r="F302" s="227"/>
      <c r="G302" s="227"/>
      <c r="H302" s="540"/>
      <c r="I302" s="225">
        <f>I303+I304+I308+I310+I312</f>
        <v>39419</v>
      </c>
      <c r="J302" s="1180">
        <f>J303+J304+J308+J310+J312</f>
        <v>49354.618999999999</v>
      </c>
      <c r="K302" s="1180">
        <f>K303+K304+K308+K310+K312</f>
        <v>15029.849</v>
      </c>
      <c r="O302" s="562"/>
    </row>
    <row r="303" spans="1:17" s="292" customFormat="1" ht="44.25" customHeight="1" x14ac:dyDescent="0.25">
      <c r="A303" s="533" t="s">
        <v>121</v>
      </c>
      <c r="B303" s="121" t="s">
        <v>99</v>
      </c>
      <c r="C303" s="121"/>
      <c r="D303" s="531">
        <v>971</v>
      </c>
      <c r="E303" s="529" t="s">
        <v>378</v>
      </c>
      <c r="F303" s="529" t="s">
        <v>409</v>
      </c>
      <c r="G303" s="529" t="s">
        <v>100</v>
      </c>
      <c r="H303" s="531">
        <v>611</v>
      </c>
      <c r="I303" s="225">
        <v>1500</v>
      </c>
      <c r="J303" s="225">
        <v>1500</v>
      </c>
      <c r="K303" s="225">
        <v>1125</v>
      </c>
      <c r="O303" s="562"/>
    </row>
    <row r="304" spans="1:17" s="292" customFormat="1" ht="36" customHeight="1" x14ac:dyDescent="0.25">
      <c r="A304" s="1517" t="s">
        <v>124</v>
      </c>
      <c r="B304" s="25" t="s">
        <v>101</v>
      </c>
      <c r="C304" s="25"/>
      <c r="D304" s="531">
        <v>971</v>
      </c>
      <c r="E304" s="529" t="s">
        <v>378</v>
      </c>
      <c r="F304" s="529" t="s">
        <v>409</v>
      </c>
      <c r="G304" s="529" t="s">
        <v>102</v>
      </c>
      <c r="H304" s="531">
        <v>0</v>
      </c>
      <c r="I304" s="225">
        <f>I305+I306+I307</f>
        <v>34014.25</v>
      </c>
      <c r="J304" s="1180">
        <f>J305+J306+J307</f>
        <v>43654.899000000005</v>
      </c>
      <c r="K304" s="1180">
        <f>K305+K306+K307</f>
        <v>13150.040999999999</v>
      </c>
      <c r="O304" s="562"/>
    </row>
    <row r="305" spans="1:16" s="292" customFormat="1" ht="31.5" customHeight="1" x14ac:dyDescent="0.25">
      <c r="A305" s="1536"/>
      <c r="B305" s="471" t="s">
        <v>94</v>
      </c>
      <c r="C305" s="471"/>
      <c r="D305" s="536"/>
      <c r="E305" s="526"/>
      <c r="F305" s="526"/>
      <c r="G305" s="526"/>
      <c r="H305" s="536"/>
      <c r="I305" s="645">
        <v>0</v>
      </c>
      <c r="J305" s="645">
        <v>0</v>
      </c>
      <c r="K305" s="645">
        <v>0</v>
      </c>
      <c r="O305" s="562"/>
    </row>
    <row r="306" spans="1:16" s="292" customFormat="1" ht="22.5" customHeight="1" x14ac:dyDescent="0.25">
      <c r="A306" s="1536"/>
      <c r="B306" s="1537" t="s">
        <v>95</v>
      </c>
      <c r="C306" s="532"/>
      <c r="D306" s="536">
        <v>971</v>
      </c>
      <c r="E306" s="526" t="s">
        <v>378</v>
      </c>
      <c r="F306" s="526" t="s">
        <v>409</v>
      </c>
      <c r="G306" s="526" t="s">
        <v>102</v>
      </c>
      <c r="H306" s="536">
        <v>244</v>
      </c>
      <c r="I306" s="645">
        <v>13514.25</v>
      </c>
      <c r="J306" s="645">
        <v>23154.899000000001</v>
      </c>
      <c r="K306" s="645">
        <v>775.04100000000005</v>
      </c>
      <c r="O306" s="562"/>
    </row>
    <row r="307" spans="1:16" s="292" customFormat="1" ht="22.5" customHeight="1" x14ac:dyDescent="0.25">
      <c r="A307" s="1519"/>
      <c r="B307" s="1522"/>
      <c r="C307" s="525"/>
      <c r="D307" s="536">
        <v>971</v>
      </c>
      <c r="E307" s="526" t="s">
        <v>378</v>
      </c>
      <c r="F307" s="526" t="s">
        <v>409</v>
      </c>
      <c r="G307" s="526" t="s">
        <v>102</v>
      </c>
      <c r="H307" s="536">
        <v>611</v>
      </c>
      <c r="I307" s="645">
        <v>20500</v>
      </c>
      <c r="J307" s="645">
        <v>20500</v>
      </c>
      <c r="K307" s="645">
        <v>12375</v>
      </c>
      <c r="O307" s="562"/>
    </row>
    <row r="308" spans="1:16" s="292" customFormat="1" ht="43.5" customHeight="1" x14ac:dyDescent="0.25">
      <c r="A308" s="1538" t="s">
        <v>126</v>
      </c>
      <c r="B308" s="25" t="s">
        <v>104</v>
      </c>
      <c r="C308" s="25"/>
      <c r="D308" s="531">
        <v>971</v>
      </c>
      <c r="E308" s="529" t="s">
        <v>378</v>
      </c>
      <c r="F308" s="529" t="s">
        <v>409</v>
      </c>
      <c r="G308" s="529" t="s">
        <v>105</v>
      </c>
      <c r="H308" s="531">
        <v>244</v>
      </c>
      <c r="I308" s="225">
        <f>I309</f>
        <v>0</v>
      </c>
      <c r="J308" s="225">
        <f>J309</f>
        <v>197.7</v>
      </c>
      <c r="K308" s="225">
        <f>K309</f>
        <v>197.7</v>
      </c>
      <c r="O308" s="562"/>
    </row>
    <row r="309" spans="1:16" s="292" customFormat="1" ht="37.5" customHeight="1" x14ac:dyDescent="0.25">
      <c r="A309" s="1538"/>
      <c r="B309" s="471" t="s">
        <v>95</v>
      </c>
      <c r="C309" s="471"/>
      <c r="D309" s="536"/>
      <c r="E309" s="526"/>
      <c r="F309" s="526"/>
      <c r="G309" s="526"/>
      <c r="H309" s="536"/>
      <c r="I309" s="645">
        <v>0</v>
      </c>
      <c r="J309" s="645">
        <v>197.7</v>
      </c>
      <c r="K309" s="645">
        <v>197.7</v>
      </c>
      <c r="O309" s="562"/>
    </row>
    <row r="310" spans="1:16" s="292" customFormat="1" ht="57" customHeight="1" x14ac:dyDescent="0.25">
      <c r="A310" s="570" t="s">
        <v>140</v>
      </c>
      <c r="B310" s="25" t="s">
        <v>807</v>
      </c>
      <c r="C310" s="25"/>
      <c r="D310" s="531">
        <v>971</v>
      </c>
      <c r="E310" s="227" t="s">
        <v>378</v>
      </c>
      <c r="F310" s="227" t="s">
        <v>409</v>
      </c>
      <c r="G310" s="529" t="s">
        <v>106</v>
      </c>
      <c r="H310" s="531">
        <v>244</v>
      </c>
      <c r="I310" s="225">
        <v>3800</v>
      </c>
      <c r="J310" s="1180">
        <v>3800</v>
      </c>
      <c r="K310" s="225">
        <v>444.29199999999997</v>
      </c>
      <c r="O310" s="562"/>
    </row>
    <row r="311" spans="1:16" s="292" customFormat="1" ht="76.5" customHeight="1" x14ac:dyDescent="0.25">
      <c r="A311" s="570" t="s">
        <v>143</v>
      </c>
      <c r="B311" s="25" t="s">
        <v>771</v>
      </c>
      <c r="C311" s="25"/>
      <c r="D311" s="531">
        <v>971</v>
      </c>
      <c r="E311" s="529" t="s">
        <v>378</v>
      </c>
      <c r="F311" s="529" t="s">
        <v>409</v>
      </c>
      <c r="G311" s="529" t="s">
        <v>774</v>
      </c>
      <c r="H311" s="531">
        <v>244</v>
      </c>
      <c r="I311" s="225">
        <v>10370.17</v>
      </c>
      <c r="J311" s="1180">
        <v>20000</v>
      </c>
      <c r="K311" s="225">
        <v>0</v>
      </c>
      <c r="O311" s="562"/>
    </row>
    <row r="312" spans="1:16" s="292" customFormat="1" ht="105" customHeight="1" x14ac:dyDescent="0.25">
      <c r="A312" s="533" t="s">
        <v>145</v>
      </c>
      <c r="B312" s="25" t="s">
        <v>773</v>
      </c>
      <c r="C312" s="25"/>
      <c r="D312" s="536">
        <v>971</v>
      </c>
      <c r="E312" s="526" t="s">
        <v>378</v>
      </c>
      <c r="F312" s="526" t="s">
        <v>409</v>
      </c>
      <c r="G312" s="526" t="s">
        <v>774</v>
      </c>
      <c r="H312" s="536">
        <v>244</v>
      </c>
      <c r="I312" s="645">
        <v>104.75</v>
      </c>
      <c r="J312" s="645">
        <v>202.02</v>
      </c>
      <c r="K312" s="645">
        <v>112.816</v>
      </c>
      <c r="O312" s="562"/>
    </row>
    <row r="313" spans="1:16" s="292" customFormat="1" ht="35.25" customHeight="1" x14ac:dyDescent="0.25">
      <c r="A313" s="1539" t="s">
        <v>914</v>
      </c>
      <c r="B313" s="1539"/>
      <c r="C313" s="1539"/>
      <c r="D313" s="1539"/>
      <c r="E313" s="1539"/>
      <c r="F313" s="1539"/>
      <c r="G313" s="1539"/>
      <c r="H313" s="1539"/>
      <c r="I313" s="1539"/>
      <c r="J313" s="1539"/>
      <c r="K313" s="1539"/>
      <c r="O313" s="562"/>
    </row>
    <row r="314" spans="1:16" s="292" customFormat="1" ht="22.5" customHeight="1" x14ac:dyDescent="0.25">
      <c r="A314" s="1510" t="s">
        <v>290</v>
      </c>
      <c r="B314" s="1505"/>
      <c r="C314" s="1507" t="s">
        <v>445</v>
      </c>
      <c r="D314" s="1505" t="s">
        <v>349</v>
      </c>
      <c r="E314" s="1505"/>
      <c r="F314" s="1505"/>
      <c r="G314" s="1505"/>
      <c r="H314" s="1505"/>
      <c r="I314" s="1523" t="s">
        <v>107</v>
      </c>
      <c r="J314" s="1523"/>
      <c r="K314" s="1523"/>
      <c r="O314" s="562"/>
    </row>
    <row r="315" spans="1:16" s="292" customFormat="1" ht="22.5" customHeight="1" x14ac:dyDescent="0.25">
      <c r="A315" s="1511"/>
      <c r="B315" s="1523"/>
      <c r="C315" s="1508"/>
      <c r="D315" s="1523" t="s">
        <v>350</v>
      </c>
      <c r="E315" s="1523" t="s">
        <v>351</v>
      </c>
      <c r="F315" s="1524"/>
      <c r="G315" s="1523" t="s">
        <v>352</v>
      </c>
      <c r="H315" s="1523" t="s">
        <v>353</v>
      </c>
      <c r="I315" s="1460" t="s">
        <v>1230</v>
      </c>
      <c r="J315" s="1460" t="s">
        <v>1291</v>
      </c>
      <c r="K315" s="1460" t="s">
        <v>1292</v>
      </c>
      <c r="O315" s="562"/>
    </row>
    <row r="316" spans="1:16" s="292" customFormat="1" ht="39.75" customHeight="1" x14ac:dyDescent="0.25">
      <c r="A316" s="1512"/>
      <c r="B316" s="1540"/>
      <c r="C316" s="1509"/>
      <c r="D316" s="1524"/>
      <c r="E316" s="515" t="s">
        <v>354</v>
      </c>
      <c r="F316" s="515" t="s">
        <v>355</v>
      </c>
      <c r="G316" s="1524"/>
      <c r="H316" s="1524"/>
      <c r="I316" s="1461"/>
      <c r="J316" s="1461"/>
      <c r="K316" s="1461"/>
      <c r="O316" s="562"/>
    </row>
    <row r="317" spans="1:16" s="292" customFormat="1" ht="22.5" customHeight="1" x14ac:dyDescent="0.25">
      <c r="A317" s="1500"/>
      <c r="B317" s="1502" t="s">
        <v>788</v>
      </c>
      <c r="C317" s="31" t="s">
        <v>344</v>
      </c>
      <c r="D317" s="55"/>
      <c r="E317" s="55"/>
      <c r="F317" s="55"/>
      <c r="G317" s="55" t="s">
        <v>815</v>
      </c>
      <c r="H317" s="55"/>
      <c r="I317" s="640">
        <f>I318+I319+I320+I321</f>
        <v>330326.87</v>
      </c>
      <c r="J317" s="548">
        <f>J318+J319+J320+J321</f>
        <v>330743.78999999998</v>
      </c>
      <c r="K317" s="548">
        <f>K318+K319+K320+K321</f>
        <v>170285.73</v>
      </c>
      <c r="O317" s="562"/>
    </row>
    <row r="318" spans="1:16" ht="28.5" customHeight="1" x14ac:dyDescent="0.25">
      <c r="A318" s="1501"/>
      <c r="B318" s="1503"/>
      <c r="C318" s="133" t="s">
        <v>236</v>
      </c>
      <c r="D318" s="55"/>
      <c r="E318" s="55"/>
      <c r="F318" s="55"/>
      <c r="G318" s="55"/>
      <c r="H318" s="55"/>
      <c r="I318" s="641" t="s">
        <v>853</v>
      </c>
      <c r="J318" s="641" t="s">
        <v>853</v>
      </c>
      <c r="K318" s="641" t="s">
        <v>853</v>
      </c>
      <c r="O318" s="562"/>
    </row>
    <row r="319" spans="1:16" ht="27.75" customHeight="1" x14ac:dyDescent="0.3">
      <c r="A319" s="1501"/>
      <c r="B319" s="1503"/>
      <c r="C319" s="133" t="s">
        <v>237</v>
      </c>
      <c r="D319" s="56"/>
      <c r="E319" s="57"/>
      <c r="F319" s="58"/>
      <c r="G319" s="59"/>
      <c r="H319" s="59"/>
      <c r="I319" s="154">
        <f>I334+I341+I378+I379+I380</f>
        <v>38612.719999999994</v>
      </c>
      <c r="J319" s="154">
        <f>J334+J336+J341+J378+J379+J380</f>
        <v>39029.64</v>
      </c>
      <c r="K319" s="154">
        <f>K334+K336+K341+K378+K379+K380</f>
        <v>8518.5400000000009</v>
      </c>
      <c r="L319" s="154">
        <f>L378+L379+L380</f>
        <v>0</v>
      </c>
      <c r="M319" s="154">
        <f>M378+M379+M380</f>
        <v>0</v>
      </c>
      <c r="N319" s="154">
        <f>N378+N379+N380</f>
        <v>0</v>
      </c>
      <c r="O319" s="1103"/>
      <c r="P319" s="1103"/>
    </row>
    <row r="320" spans="1:16" s="292" customFormat="1" ht="27" customHeight="1" x14ac:dyDescent="0.3">
      <c r="A320" s="1501"/>
      <c r="B320" s="1503"/>
      <c r="C320" s="134" t="s">
        <v>6</v>
      </c>
      <c r="D320" s="60"/>
      <c r="E320" s="61"/>
      <c r="F320" s="36"/>
      <c r="G320" s="62"/>
      <c r="H320" s="62"/>
      <c r="I320" s="155">
        <f>I322+I326+I328+I330+I335+I342+I349+I373+I381</f>
        <v>14568.65</v>
      </c>
      <c r="J320" s="155">
        <f>J322+J326+J328+J330+J335+J337+J342+J349+J373+J381</f>
        <v>14568.65</v>
      </c>
      <c r="K320" s="155">
        <f>K322+K326+K328+K330+K335+K337+K342+K349+K373+K381</f>
        <v>5903.49</v>
      </c>
      <c r="O320" s="562"/>
    </row>
    <row r="321" spans="1:15" s="221" customFormat="1" ht="32.25" customHeight="1" x14ac:dyDescent="0.3">
      <c r="A321" s="1501"/>
      <c r="B321" s="1503"/>
      <c r="C321" s="538" t="s">
        <v>239</v>
      </c>
      <c r="D321" s="60"/>
      <c r="E321" s="61"/>
      <c r="F321" s="36"/>
      <c r="G321" s="62"/>
      <c r="H321" s="62"/>
      <c r="I321" s="155">
        <f>I343+I357</f>
        <v>277145.5</v>
      </c>
      <c r="J321" s="155">
        <f>J343+J357</f>
        <v>277145.5</v>
      </c>
      <c r="K321" s="155">
        <f>K343+K357</f>
        <v>155863.70000000001</v>
      </c>
      <c r="O321" s="562"/>
    </row>
    <row r="322" spans="1:15" s="221" customFormat="1" ht="69.75" customHeight="1" x14ac:dyDescent="0.3">
      <c r="A322" s="527" t="s">
        <v>293</v>
      </c>
      <c r="B322" s="528" t="s">
        <v>812</v>
      </c>
      <c r="C322" s="528" t="s">
        <v>808</v>
      </c>
      <c r="D322" s="623"/>
      <c r="E322" s="624"/>
      <c r="F322" s="625"/>
      <c r="G322" s="546" t="s">
        <v>816</v>
      </c>
      <c r="H322" s="534"/>
      <c r="I322" s="547">
        <f>I323+I324</f>
        <v>135</v>
      </c>
      <c r="J322" s="547">
        <f>J323+J324</f>
        <v>135</v>
      </c>
      <c r="K322" s="547">
        <f>K323+K324</f>
        <v>0</v>
      </c>
      <c r="O322" s="562"/>
    </row>
    <row r="323" spans="1:15" ht="60.75" customHeight="1" x14ac:dyDescent="0.25">
      <c r="A323" s="571" t="s">
        <v>111</v>
      </c>
      <c r="B323" s="572" t="s">
        <v>810</v>
      </c>
      <c r="C323" s="81"/>
      <c r="D323" s="628">
        <v>971</v>
      </c>
      <c r="E323" s="628">
        <v>4</v>
      </c>
      <c r="F323" s="628">
        <v>12</v>
      </c>
      <c r="G323" s="628">
        <v>410140060</v>
      </c>
      <c r="H323" s="629">
        <v>244</v>
      </c>
      <c r="I323" s="642">
        <v>35</v>
      </c>
      <c r="J323" s="642">
        <v>35</v>
      </c>
      <c r="K323" s="642">
        <v>0</v>
      </c>
      <c r="O323" s="562"/>
    </row>
    <row r="324" spans="1:15" ht="63.75" customHeight="1" x14ac:dyDescent="0.25">
      <c r="A324" s="571" t="s">
        <v>114</v>
      </c>
      <c r="B324" s="178" t="s">
        <v>811</v>
      </c>
      <c r="C324" s="178"/>
      <c r="D324" s="424" t="s">
        <v>383</v>
      </c>
      <c r="E324" s="424" t="s">
        <v>357</v>
      </c>
      <c r="F324" s="424" t="s">
        <v>155</v>
      </c>
      <c r="G324" s="424" t="s">
        <v>817</v>
      </c>
      <c r="H324" s="561">
        <v>813</v>
      </c>
      <c r="I324" s="636">
        <v>100</v>
      </c>
      <c r="J324" s="636">
        <v>100</v>
      </c>
      <c r="K324" s="636">
        <v>0</v>
      </c>
      <c r="O324" s="562"/>
    </row>
    <row r="325" spans="1:15" ht="75.75" customHeight="1" x14ac:dyDescent="0.25">
      <c r="A325" s="570" t="s">
        <v>29</v>
      </c>
      <c r="B325" s="25" t="s">
        <v>813</v>
      </c>
      <c r="C325" s="626" t="s">
        <v>809</v>
      </c>
      <c r="D325" s="553"/>
      <c r="E325" s="553"/>
      <c r="F325" s="553"/>
      <c r="G325" s="553" t="s">
        <v>240</v>
      </c>
      <c r="H325" s="560"/>
      <c r="I325" s="637">
        <f>I326+I328+I330+I331+I333</f>
        <v>4217.6499999999996</v>
      </c>
      <c r="J325" s="637">
        <f>J326+J328+J330+J331+J333+J336</f>
        <v>4595.3600000000006</v>
      </c>
      <c r="K325" s="637">
        <f>K326+K328+K330+K331+K333+K336</f>
        <v>471.7</v>
      </c>
      <c r="O325" s="562"/>
    </row>
    <row r="326" spans="1:15" ht="92.25" customHeight="1" x14ac:dyDescent="0.25">
      <c r="A326" s="552" t="s">
        <v>121</v>
      </c>
      <c r="B326" s="471" t="s">
        <v>814</v>
      </c>
      <c r="C326" s="627"/>
      <c r="D326" s="550" t="s">
        <v>383</v>
      </c>
      <c r="E326" s="550" t="s">
        <v>357</v>
      </c>
      <c r="F326" s="550" t="s">
        <v>155</v>
      </c>
      <c r="G326" s="550" t="s">
        <v>242</v>
      </c>
      <c r="H326" s="550" t="s">
        <v>90</v>
      </c>
      <c r="I326" s="638">
        <f>I327</f>
        <v>600</v>
      </c>
      <c r="J326" s="638">
        <f>J327</f>
        <v>575.79</v>
      </c>
      <c r="K326" s="638">
        <f>K327</f>
        <v>393.3</v>
      </c>
      <c r="O326" s="562"/>
    </row>
    <row r="327" spans="1:15" ht="90" x14ac:dyDescent="0.25">
      <c r="A327" s="552" t="s">
        <v>31</v>
      </c>
      <c r="B327" s="630" t="s">
        <v>818</v>
      </c>
      <c r="C327" s="556"/>
      <c r="D327" s="549" t="s">
        <v>383</v>
      </c>
      <c r="E327" s="549" t="s">
        <v>357</v>
      </c>
      <c r="F327" s="549" t="s">
        <v>155</v>
      </c>
      <c r="G327" s="549" t="s">
        <v>819</v>
      </c>
      <c r="H327" s="557">
        <v>244</v>
      </c>
      <c r="I327" s="639">
        <v>600</v>
      </c>
      <c r="J327" s="639">
        <v>575.79</v>
      </c>
      <c r="K327" s="639">
        <v>393.3</v>
      </c>
      <c r="O327" s="562"/>
    </row>
    <row r="328" spans="1:15" ht="57.75" customHeight="1" x14ac:dyDescent="0.25">
      <c r="A328" s="464" t="s">
        <v>124</v>
      </c>
      <c r="B328" s="555" t="s">
        <v>244</v>
      </c>
      <c r="C328" s="551"/>
      <c r="D328" s="551" t="s">
        <v>383</v>
      </c>
      <c r="E328" s="551" t="s">
        <v>357</v>
      </c>
      <c r="F328" s="551" t="s">
        <v>155</v>
      </c>
      <c r="G328" s="551" t="s">
        <v>820</v>
      </c>
      <c r="H328" s="551" t="s">
        <v>90</v>
      </c>
      <c r="I328" s="470">
        <f>I329</f>
        <v>100</v>
      </c>
      <c r="J328" s="470">
        <f>J329</f>
        <v>65</v>
      </c>
      <c r="K328" s="470">
        <f>K329</f>
        <v>58.4</v>
      </c>
      <c r="O328" s="562"/>
    </row>
    <row r="329" spans="1:15" ht="82.5" customHeight="1" x14ac:dyDescent="0.25">
      <c r="A329" s="54" t="s">
        <v>34</v>
      </c>
      <c r="B329" s="549" t="s">
        <v>246</v>
      </c>
      <c r="C329" s="631"/>
      <c r="D329" s="549" t="s">
        <v>383</v>
      </c>
      <c r="E329" s="549" t="s">
        <v>357</v>
      </c>
      <c r="F329" s="549" t="s">
        <v>155</v>
      </c>
      <c r="G329" s="549" t="s">
        <v>245</v>
      </c>
      <c r="H329" s="549" t="s">
        <v>359</v>
      </c>
      <c r="I329" s="472">
        <v>100</v>
      </c>
      <c r="J329" s="472">
        <v>65</v>
      </c>
      <c r="K329" s="472">
        <v>58.4</v>
      </c>
      <c r="O329" s="562"/>
    </row>
    <row r="330" spans="1:15" ht="59.25" customHeight="1" x14ac:dyDescent="0.25">
      <c r="A330" s="464" t="s">
        <v>126</v>
      </c>
      <c r="B330" s="754" t="s">
        <v>1220</v>
      </c>
      <c r="C330" s="634"/>
      <c r="D330" s="72"/>
      <c r="E330" s="72"/>
      <c r="F330" s="72"/>
      <c r="G330" s="72"/>
      <c r="H330" s="72"/>
      <c r="I330" s="470">
        <f>I331</f>
        <v>0</v>
      </c>
      <c r="J330" s="470">
        <v>20</v>
      </c>
      <c r="K330" s="470">
        <v>20</v>
      </c>
      <c r="O330" s="562"/>
    </row>
    <row r="331" spans="1:15" ht="53.25" customHeight="1" x14ac:dyDescent="0.25">
      <c r="A331" s="464" t="s">
        <v>140</v>
      </c>
      <c r="B331" s="634" t="s">
        <v>624</v>
      </c>
      <c r="C331" s="633"/>
      <c r="D331" s="551" t="s">
        <v>383</v>
      </c>
      <c r="E331" s="551" t="s">
        <v>357</v>
      </c>
      <c r="F331" s="551" t="s">
        <v>155</v>
      </c>
      <c r="G331" s="551" t="s">
        <v>821</v>
      </c>
      <c r="H331" s="551" t="s">
        <v>90</v>
      </c>
      <c r="I331" s="472">
        <f>I332</f>
        <v>0</v>
      </c>
      <c r="J331" s="472">
        <f>J332</f>
        <v>0</v>
      </c>
      <c r="K331" s="472">
        <f>K332</f>
        <v>0</v>
      </c>
      <c r="O331" s="562"/>
    </row>
    <row r="332" spans="1:15" s="292" customFormat="1" ht="53.25" customHeight="1" x14ac:dyDescent="0.25">
      <c r="A332" s="54" t="s">
        <v>56</v>
      </c>
      <c r="B332" s="632" t="s">
        <v>706</v>
      </c>
      <c r="C332" s="633"/>
      <c r="D332" s="549" t="s">
        <v>383</v>
      </c>
      <c r="E332" s="549" t="s">
        <v>357</v>
      </c>
      <c r="F332" s="549" t="s">
        <v>155</v>
      </c>
      <c r="G332" s="549" t="s">
        <v>822</v>
      </c>
      <c r="H332" s="549" t="s">
        <v>359</v>
      </c>
      <c r="I332" s="472">
        <v>0</v>
      </c>
      <c r="J332" s="472">
        <v>0</v>
      </c>
      <c r="K332" s="472">
        <v>0</v>
      </c>
      <c r="O332" s="562"/>
    </row>
    <row r="333" spans="1:15" s="292" customFormat="1" ht="53.25" customHeight="1" x14ac:dyDescent="0.25">
      <c r="A333" s="1525" t="s">
        <v>143</v>
      </c>
      <c r="B333" s="1528" t="s">
        <v>1124</v>
      </c>
      <c r="C333" s="1529"/>
      <c r="D333" s="1192" t="s">
        <v>383</v>
      </c>
      <c r="E333" s="219" t="s">
        <v>378</v>
      </c>
      <c r="F333" s="219" t="s">
        <v>91</v>
      </c>
      <c r="G333" s="1145" t="s">
        <v>1221</v>
      </c>
      <c r="H333" s="219" t="s">
        <v>90</v>
      </c>
      <c r="I333" s="1322">
        <f>I334+I335</f>
        <v>3517.65</v>
      </c>
      <c r="J333" s="1322">
        <f>J334+J335</f>
        <v>3517.65</v>
      </c>
      <c r="K333" s="1322">
        <f>K334+K335</f>
        <v>0</v>
      </c>
      <c r="O333" s="562"/>
    </row>
    <row r="334" spans="1:15" s="292" customFormat="1" ht="53.25" customHeight="1" x14ac:dyDescent="0.25">
      <c r="A334" s="1526"/>
      <c r="B334" s="1526"/>
      <c r="C334" s="1530"/>
      <c r="D334" s="1192" t="s">
        <v>577</v>
      </c>
      <c r="E334" s="212" t="s">
        <v>378</v>
      </c>
      <c r="F334" s="212" t="s">
        <v>91</v>
      </c>
      <c r="G334" s="212" t="s">
        <v>1222</v>
      </c>
      <c r="H334" s="212" t="s">
        <v>359</v>
      </c>
      <c r="I334" s="639">
        <v>3482.48</v>
      </c>
      <c r="J334" s="639">
        <v>3482.48</v>
      </c>
      <c r="K334" s="639">
        <v>0</v>
      </c>
      <c r="O334" s="562"/>
    </row>
    <row r="335" spans="1:15" s="292" customFormat="1" ht="53.25" customHeight="1" x14ac:dyDescent="0.25">
      <c r="A335" s="1527"/>
      <c r="B335" s="1527"/>
      <c r="C335" s="1531"/>
      <c r="D335" s="1192" t="s">
        <v>577</v>
      </c>
      <c r="E335" s="212" t="s">
        <v>378</v>
      </c>
      <c r="F335" s="212" t="s">
        <v>91</v>
      </c>
      <c r="G335" s="212" t="s">
        <v>1222</v>
      </c>
      <c r="H335" s="212" t="s">
        <v>359</v>
      </c>
      <c r="I335" s="639">
        <v>35.17</v>
      </c>
      <c r="J335" s="639">
        <v>35.17</v>
      </c>
      <c r="K335" s="639">
        <v>0</v>
      </c>
      <c r="O335" s="562"/>
    </row>
    <row r="336" spans="1:15" s="292" customFormat="1" ht="29.25" customHeight="1" x14ac:dyDescent="0.25">
      <c r="A336" s="1525" t="s">
        <v>145</v>
      </c>
      <c r="B336" s="1532" t="s">
        <v>1314</v>
      </c>
      <c r="C336" s="1360"/>
      <c r="D336" s="1365" t="s">
        <v>383</v>
      </c>
      <c r="E336" s="212" t="s">
        <v>378</v>
      </c>
      <c r="F336" s="212" t="s">
        <v>206</v>
      </c>
      <c r="G336" s="212" t="s">
        <v>1315</v>
      </c>
      <c r="H336" s="212" t="s">
        <v>359</v>
      </c>
      <c r="I336" s="639">
        <v>0</v>
      </c>
      <c r="J336" s="639">
        <v>416.92</v>
      </c>
      <c r="K336" s="639">
        <v>0</v>
      </c>
      <c r="O336" s="562"/>
    </row>
    <row r="337" spans="1:15" s="292" customFormat="1" ht="29.25" customHeight="1" x14ac:dyDescent="0.25">
      <c r="A337" s="1531"/>
      <c r="B337" s="1531"/>
      <c r="C337" s="1407"/>
      <c r="D337" s="1408"/>
      <c r="E337" s="212"/>
      <c r="F337" s="212"/>
      <c r="G337" s="212"/>
      <c r="H337" s="212"/>
      <c r="I337" s="639"/>
      <c r="J337" s="639">
        <v>4.21</v>
      </c>
      <c r="K337" s="639"/>
      <c r="O337" s="562"/>
    </row>
    <row r="338" spans="1:15" ht="70.5" customHeight="1" x14ac:dyDescent="0.25">
      <c r="A338" s="464" t="s">
        <v>62</v>
      </c>
      <c r="B338" s="634" t="s">
        <v>823</v>
      </c>
      <c r="C338" s="633"/>
      <c r="D338" s="28"/>
      <c r="E338" s="28"/>
      <c r="F338" s="28"/>
      <c r="G338" s="28"/>
      <c r="H338" s="28"/>
      <c r="I338" s="470">
        <f>I339</f>
        <v>13800</v>
      </c>
      <c r="J338" s="470">
        <f>J339</f>
        <v>13800</v>
      </c>
      <c r="K338" s="470">
        <f>K339</f>
        <v>0</v>
      </c>
      <c r="O338" s="562"/>
    </row>
    <row r="339" spans="1:15" ht="15" customHeight="1" x14ac:dyDescent="0.25">
      <c r="A339" s="1513" t="s">
        <v>129</v>
      </c>
      <c r="B339" s="1520" t="s">
        <v>824</v>
      </c>
      <c r="C339" s="634" t="s">
        <v>344</v>
      </c>
      <c r="D339" s="227"/>
      <c r="E339" s="227"/>
      <c r="F339" s="227"/>
      <c r="G339" s="227"/>
      <c r="H339" s="227"/>
      <c r="I339" s="514">
        <f>I340+I341+I342+I343</f>
        <v>13800</v>
      </c>
      <c r="J339" s="514">
        <f>J340+J341+J342+J343</f>
        <v>13800</v>
      </c>
      <c r="K339" s="514">
        <f>K340+K341+K342+K343</f>
        <v>0</v>
      </c>
      <c r="O339" s="562"/>
    </row>
    <row r="340" spans="1:15" ht="22.5" customHeight="1" x14ac:dyDescent="0.25">
      <c r="A340" s="1480"/>
      <c r="B340" s="1521"/>
      <c r="C340" s="634" t="s">
        <v>236</v>
      </c>
      <c r="D340" s="227"/>
      <c r="E340" s="227"/>
      <c r="F340" s="227"/>
      <c r="G340" s="227"/>
      <c r="H340" s="227"/>
      <c r="I340" s="470">
        <v>0</v>
      </c>
      <c r="J340" s="514">
        <v>0</v>
      </c>
      <c r="K340" s="514">
        <v>0</v>
      </c>
      <c r="O340" s="562"/>
    </row>
    <row r="341" spans="1:15" ht="17.25" customHeight="1" x14ac:dyDescent="0.25">
      <c r="A341" s="1480"/>
      <c r="B341" s="1521"/>
      <c r="C341" s="635" t="s">
        <v>237</v>
      </c>
      <c r="D341" s="227"/>
      <c r="E341" s="227"/>
      <c r="F341" s="227"/>
      <c r="G341" s="227"/>
      <c r="H341" s="227"/>
      <c r="I341" s="514">
        <v>9660</v>
      </c>
      <c r="J341" s="514">
        <v>9660</v>
      </c>
      <c r="K341" s="514">
        <v>0</v>
      </c>
      <c r="L341" s="115">
        <f>L342+L343</f>
        <v>0</v>
      </c>
      <c r="M341" s="115">
        <f>M342+M343</f>
        <v>0</v>
      </c>
      <c r="N341" s="115">
        <f>N342+N343</f>
        <v>0</v>
      </c>
      <c r="O341" s="562"/>
    </row>
    <row r="342" spans="1:15" ht="20.25" customHeight="1" x14ac:dyDescent="0.25">
      <c r="A342" s="1480"/>
      <c r="B342" s="1521"/>
      <c r="C342" s="634" t="s">
        <v>6</v>
      </c>
      <c r="D342" s="227" t="s">
        <v>383</v>
      </c>
      <c r="E342" s="227" t="s">
        <v>377</v>
      </c>
      <c r="F342" s="227" t="s">
        <v>381</v>
      </c>
      <c r="G342" s="227" t="s">
        <v>826</v>
      </c>
      <c r="H342" s="227" t="s">
        <v>90</v>
      </c>
      <c r="I342" s="514">
        <v>50</v>
      </c>
      <c r="J342" s="514">
        <v>50</v>
      </c>
      <c r="K342" s="514">
        <v>0</v>
      </c>
      <c r="O342" s="562"/>
    </row>
    <row r="343" spans="1:15" ht="30.75" customHeight="1" x14ac:dyDescent="0.25">
      <c r="A343" s="1481"/>
      <c r="B343" s="1522"/>
      <c r="C343" s="634" t="s">
        <v>239</v>
      </c>
      <c r="D343" s="227"/>
      <c r="E343" s="227"/>
      <c r="F343" s="227"/>
      <c r="G343" s="227"/>
      <c r="H343" s="227"/>
      <c r="I343" s="228">
        <v>4090</v>
      </c>
      <c r="J343" s="228">
        <v>4090</v>
      </c>
      <c r="K343" s="514">
        <v>0</v>
      </c>
      <c r="L343" s="228">
        <f>L344+L347+L348+L350+L351+L353+L435</f>
        <v>0</v>
      </c>
      <c r="M343" s="228">
        <f>M344+M347+M348+M350+M351+M353+M435</f>
        <v>0</v>
      </c>
      <c r="N343" s="228">
        <f>N344+N347+N348+N350+N351+N353+N435</f>
        <v>0</v>
      </c>
      <c r="O343" s="562"/>
    </row>
    <row r="344" spans="1:15" ht="16.5" customHeight="1" x14ac:dyDescent="0.25">
      <c r="A344" s="1517" t="s">
        <v>129</v>
      </c>
      <c r="B344" s="1514" t="s">
        <v>825</v>
      </c>
      <c r="C344" s="632" t="s">
        <v>344</v>
      </c>
      <c r="D344" s="549"/>
      <c r="E344" s="549"/>
      <c r="F344" s="549"/>
      <c r="G344" s="549"/>
      <c r="H344" s="549"/>
      <c r="I344" s="472">
        <f>I345+I346+I347+I348</f>
        <v>13800</v>
      </c>
      <c r="J344" s="472">
        <f>J345+J346+J347+J348</f>
        <v>13800</v>
      </c>
      <c r="K344" s="472">
        <f>K345+K346+K347+K348</f>
        <v>0</v>
      </c>
      <c r="O344" s="562"/>
    </row>
    <row r="345" spans="1:15" ht="24.75" customHeight="1" x14ac:dyDescent="0.25">
      <c r="A345" s="1518"/>
      <c r="B345" s="1515"/>
      <c r="C345" s="632" t="s">
        <v>236</v>
      </c>
      <c r="D345" s="549"/>
      <c r="E345" s="549"/>
      <c r="F345" s="549"/>
      <c r="G345" s="549"/>
      <c r="H345" s="549"/>
      <c r="I345" s="472">
        <v>0</v>
      </c>
      <c r="J345" s="472">
        <v>0</v>
      </c>
      <c r="K345" s="472">
        <v>0</v>
      </c>
      <c r="O345" s="562"/>
    </row>
    <row r="346" spans="1:15" ht="17.25" customHeight="1" x14ac:dyDescent="0.25">
      <c r="A346" s="1518"/>
      <c r="B346" s="1515"/>
      <c r="C346" s="648" t="s">
        <v>237</v>
      </c>
      <c r="D346" s="549"/>
      <c r="E346" s="549"/>
      <c r="F346" s="549"/>
      <c r="G346" s="549"/>
      <c r="H346" s="549"/>
      <c r="I346" s="228">
        <v>9660</v>
      </c>
      <c r="J346" s="228">
        <v>9660</v>
      </c>
      <c r="K346" s="228">
        <v>0</v>
      </c>
      <c r="O346" s="562"/>
    </row>
    <row r="347" spans="1:15" ht="18" customHeight="1" x14ac:dyDescent="0.25">
      <c r="A347" s="1518"/>
      <c r="B347" s="1515"/>
      <c r="C347" s="632" t="s">
        <v>6</v>
      </c>
      <c r="D347" s="549" t="s">
        <v>383</v>
      </c>
      <c r="E347" s="549" t="s">
        <v>377</v>
      </c>
      <c r="F347" s="549" t="s">
        <v>381</v>
      </c>
      <c r="G347" s="549" t="s">
        <v>827</v>
      </c>
      <c r="H347" s="549" t="s">
        <v>828</v>
      </c>
      <c r="I347" s="228">
        <v>50</v>
      </c>
      <c r="J347" s="228">
        <v>50</v>
      </c>
      <c r="K347" s="657">
        <v>0</v>
      </c>
      <c r="O347" s="562"/>
    </row>
    <row r="348" spans="1:15" ht="21.75" customHeight="1" x14ac:dyDescent="0.25">
      <c r="A348" s="1519"/>
      <c r="B348" s="1516"/>
      <c r="C348" s="632" t="s">
        <v>239</v>
      </c>
      <c r="D348" s="549"/>
      <c r="E348" s="549"/>
      <c r="F348" s="549"/>
      <c r="G348" s="549"/>
      <c r="H348" s="549"/>
      <c r="I348" s="228">
        <v>4090</v>
      </c>
      <c r="J348" s="228">
        <v>4090</v>
      </c>
      <c r="K348" s="657">
        <v>0</v>
      </c>
      <c r="O348" s="562"/>
    </row>
    <row r="349" spans="1:15" ht="75.75" customHeight="1" x14ac:dyDescent="0.25">
      <c r="A349" s="552" t="s">
        <v>86</v>
      </c>
      <c r="B349" s="551" t="s">
        <v>789</v>
      </c>
      <c r="C349" s="551"/>
      <c r="D349" s="551"/>
      <c r="E349" s="551"/>
      <c r="F349" s="551"/>
      <c r="G349" s="551" t="s">
        <v>250</v>
      </c>
      <c r="H349" s="551"/>
      <c r="I349" s="470">
        <f>I350+I351+I352+I353+I354+I355</f>
        <v>11108</v>
      </c>
      <c r="J349" s="470">
        <f>J350+J351+J352+J353+J354+J355</f>
        <v>11108</v>
      </c>
      <c r="K349" s="470">
        <f>K350+K351+K352+K353+K354+K355</f>
        <v>5076.79</v>
      </c>
      <c r="O349" s="562"/>
    </row>
    <row r="350" spans="1:15" ht="20.25" customHeight="1" x14ac:dyDescent="0.25">
      <c r="A350" s="1517" t="s">
        <v>158</v>
      </c>
      <c r="B350" s="1514" t="s">
        <v>829</v>
      </c>
      <c r="C350" s="632"/>
      <c r="D350" s="549" t="s">
        <v>249</v>
      </c>
      <c r="E350" s="549" t="s">
        <v>357</v>
      </c>
      <c r="F350" s="549" t="s">
        <v>399</v>
      </c>
      <c r="G350" s="549" t="s">
        <v>252</v>
      </c>
      <c r="H350" s="549" t="s">
        <v>626</v>
      </c>
      <c r="I350" s="228">
        <v>8300</v>
      </c>
      <c r="J350" s="228">
        <v>8300</v>
      </c>
      <c r="K350" s="228">
        <v>3991.2</v>
      </c>
      <c r="O350" s="1418"/>
    </row>
    <row r="351" spans="1:15" ht="18" customHeight="1" x14ac:dyDescent="0.25">
      <c r="A351" s="1518"/>
      <c r="B351" s="1521"/>
      <c r="C351" s="634"/>
      <c r="D351" s="549" t="s">
        <v>249</v>
      </c>
      <c r="E351" s="549" t="s">
        <v>357</v>
      </c>
      <c r="F351" s="549" t="s">
        <v>399</v>
      </c>
      <c r="G351" s="549" t="s">
        <v>252</v>
      </c>
      <c r="H351" s="549" t="s">
        <v>830</v>
      </c>
      <c r="I351" s="228">
        <v>44</v>
      </c>
      <c r="J351" s="228">
        <v>44</v>
      </c>
      <c r="K351" s="228">
        <v>8.8000000000000007</v>
      </c>
      <c r="O351" s="562"/>
    </row>
    <row r="352" spans="1:15" s="292" customFormat="1" ht="18" customHeight="1" x14ac:dyDescent="0.25">
      <c r="A352" s="1518"/>
      <c r="B352" s="1521"/>
      <c r="C352" s="634"/>
      <c r="D352" s="549" t="s">
        <v>249</v>
      </c>
      <c r="E352" s="549" t="s">
        <v>357</v>
      </c>
      <c r="F352" s="549" t="s">
        <v>399</v>
      </c>
      <c r="G352" s="549" t="s">
        <v>252</v>
      </c>
      <c r="H352" s="549" t="s">
        <v>831</v>
      </c>
      <c r="I352" s="472">
        <v>2643</v>
      </c>
      <c r="J352" s="472">
        <v>2643</v>
      </c>
      <c r="K352" s="472">
        <v>1032</v>
      </c>
      <c r="O352" s="562"/>
    </row>
    <row r="353" spans="1:15" s="292" customFormat="1" ht="23.25" customHeight="1" x14ac:dyDescent="0.25">
      <c r="A353" s="1518"/>
      <c r="B353" s="1521"/>
      <c r="C353" s="634"/>
      <c r="D353" s="549" t="s">
        <v>249</v>
      </c>
      <c r="E353" s="549" t="s">
        <v>357</v>
      </c>
      <c r="F353" s="549" t="s">
        <v>399</v>
      </c>
      <c r="G353" s="549" t="s">
        <v>252</v>
      </c>
      <c r="H353" s="549" t="s">
        <v>359</v>
      </c>
      <c r="I353" s="472">
        <v>40</v>
      </c>
      <c r="J353" s="472">
        <v>40</v>
      </c>
      <c r="K353" s="472">
        <v>36.799999999999997</v>
      </c>
      <c r="O353" s="562"/>
    </row>
    <row r="354" spans="1:15" s="292" customFormat="1" ht="16.5" customHeight="1" x14ac:dyDescent="0.25">
      <c r="A354" s="1518"/>
      <c r="B354" s="1521"/>
      <c r="C354" s="634"/>
      <c r="D354" s="549" t="s">
        <v>249</v>
      </c>
      <c r="E354" s="549" t="s">
        <v>357</v>
      </c>
      <c r="F354" s="549" t="s">
        <v>399</v>
      </c>
      <c r="G354" s="549" t="s">
        <v>252</v>
      </c>
      <c r="H354" s="549" t="s">
        <v>374</v>
      </c>
      <c r="I354" s="472">
        <v>1</v>
      </c>
      <c r="J354" s="472">
        <v>1</v>
      </c>
      <c r="K354" s="472">
        <v>0</v>
      </c>
      <c r="O354" s="562"/>
    </row>
    <row r="355" spans="1:15" s="292" customFormat="1" ht="16.5" customHeight="1" x14ac:dyDescent="0.25">
      <c r="A355" s="1519"/>
      <c r="B355" s="1522"/>
      <c r="C355" s="1159"/>
      <c r="D355" s="1192" t="s">
        <v>249</v>
      </c>
      <c r="E355" s="1192" t="s">
        <v>155</v>
      </c>
      <c r="F355" s="1192" t="s">
        <v>357</v>
      </c>
      <c r="G355" s="1192" t="s">
        <v>1223</v>
      </c>
      <c r="H355" s="1192" t="s">
        <v>1224</v>
      </c>
      <c r="I355" s="472">
        <v>80</v>
      </c>
      <c r="J355" s="472">
        <v>80</v>
      </c>
      <c r="K355" s="472">
        <v>7.99</v>
      </c>
      <c r="O355" s="562"/>
    </row>
    <row r="356" spans="1:15" s="292" customFormat="1" ht="60.75" customHeight="1" x14ac:dyDescent="0.25">
      <c r="A356" s="650" t="s">
        <v>103</v>
      </c>
      <c r="B356" s="558" t="s">
        <v>832</v>
      </c>
      <c r="C356" s="634"/>
      <c r="D356" s="551"/>
      <c r="E356" s="551"/>
      <c r="F356" s="551"/>
      <c r="G356" s="551"/>
      <c r="H356" s="551"/>
      <c r="I356" s="470"/>
      <c r="J356" s="470"/>
      <c r="K356" s="470"/>
      <c r="O356" s="562"/>
    </row>
    <row r="357" spans="1:15" s="292" customFormat="1" ht="38.25" customHeight="1" x14ac:dyDescent="0.25">
      <c r="A357" s="650">
        <v>1</v>
      </c>
      <c r="B357" s="602" t="s">
        <v>709</v>
      </c>
      <c r="C357" s="1159"/>
      <c r="D357" s="1145"/>
      <c r="E357" s="1145"/>
      <c r="F357" s="1145"/>
      <c r="G357" s="1145"/>
      <c r="H357" s="1145"/>
      <c r="I357" s="470">
        <f>I358+I364</f>
        <v>273055.5</v>
      </c>
      <c r="J357" s="470">
        <f>J358+J364</f>
        <v>273055.5</v>
      </c>
      <c r="K357" s="470">
        <f>K358+K364</f>
        <v>155863.70000000001</v>
      </c>
      <c r="O357" s="562"/>
    </row>
    <row r="358" spans="1:15" s="292" customFormat="1" ht="31.5" customHeight="1" x14ac:dyDescent="0.25">
      <c r="A358" s="649" t="s">
        <v>111</v>
      </c>
      <c r="B358" s="1166" t="s">
        <v>255</v>
      </c>
      <c r="C358" s="1159"/>
      <c r="D358" s="1192"/>
      <c r="E358" s="1192"/>
      <c r="F358" s="1192"/>
      <c r="G358" s="1192"/>
      <c r="H358" s="1192"/>
      <c r="I358" s="470">
        <f>I359+I360+I361+I362+I363</f>
        <v>247800</v>
      </c>
      <c r="J358" s="470">
        <f>J359+J360+J361+J362+J363</f>
        <v>247800</v>
      </c>
      <c r="K358" s="470">
        <f>K359+K360+K361+K362+K363</f>
        <v>109483.3</v>
      </c>
      <c r="O358" s="562"/>
    </row>
    <row r="359" spans="1:15" s="292" customFormat="1" ht="36" customHeight="1" x14ac:dyDescent="0.25">
      <c r="A359" s="649" t="s">
        <v>308</v>
      </c>
      <c r="B359" s="1166" t="s">
        <v>833</v>
      </c>
      <c r="C359" s="1159"/>
      <c r="D359" s="1192"/>
      <c r="E359" s="1192"/>
      <c r="F359" s="1192"/>
      <c r="G359" s="1192"/>
      <c r="H359" s="1192"/>
      <c r="I359" s="470">
        <v>182000</v>
      </c>
      <c r="J359" s="470">
        <v>182000</v>
      </c>
      <c r="K359" s="470">
        <v>75727.3</v>
      </c>
      <c r="O359" s="562"/>
    </row>
    <row r="360" spans="1:15" s="292" customFormat="1" ht="28.5" customHeight="1" x14ac:dyDescent="0.25">
      <c r="A360" s="649" t="s">
        <v>309</v>
      </c>
      <c r="B360" s="1166" t="s">
        <v>257</v>
      </c>
      <c r="C360" s="1159"/>
      <c r="D360" s="1192"/>
      <c r="E360" s="1192"/>
      <c r="F360" s="1192"/>
      <c r="G360" s="1192"/>
      <c r="H360" s="1192"/>
      <c r="I360" s="470">
        <v>0</v>
      </c>
      <c r="J360" s="470">
        <v>0</v>
      </c>
      <c r="K360" s="470">
        <v>0</v>
      </c>
      <c r="O360" s="562"/>
    </row>
    <row r="361" spans="1:15" s="292" customFormat="1" ht="19.5" customHeight="1" x14ac:dyDescent="0.25">
      <c r="A361" s="649" t="s">
        <v>310</v>
      </c>
      <c r="B361" s="1166" t="s">
        <v>258</v>
      </c>
      <c r="C361" s="1159"/>
      <c r="D361" s="1192"/>
      <c r="E361" s="1192"/>
      <c r="F361" s="1192"/>
      <c r="G361" s="1192"/>
      <c r="H361" s="1192"/>
      <c r="I361" s="470">
        <v>3800</v>
      </c>
      <c r="J361" s="470">
        <v>3800</v>
      </c>
      <c r="K361" s="470">
        <v>2000</v>
      </c>
      <c r="O361" s="562"/>
    </row>
    <row r="362" spans="1:15" s="292" customFormat="1" ht="31.5" customHeight="1" x14ac:dyDescent="0.25">
      <c r="A362" s="649" t="s">
        <v>469</v>
      </c>
      <c r="B362" s="1166" t="s">
        <v>259</v>
      </c>
      <c r="C362" s="1159"/>
      <c r="D362" s="1192"/>
      <c r="E362" s="1192"/>
      <c r="F362" s="1192"/>
      <c r="G362" s="1192"/>
      <c r="H362" s="1192"/>
      <c r="I362" s="470">
        <v>60500</v>
      </c>
      <c r="J362" s="470">
        <v>60500</v>
      </c>
      <c r="K362" s="470">
        <v>30356</v>
      </c>
      <c r="O362" s="562"/>
    </row>
    <row r="363" spans="1:15" s="292" customFormat="1" ht="39" customHeight="1" x14ac:dyDescent="0.25">
      <c r="A363" s="649" t="s">
        <v>470</v>
      </c>
      <c r="B363" s="1166" t="s">
        <v>260</v>
      </c>
      <c r="C363" s="1159"/>
      <c r="D363" s="1192"/>
      <c r="E363" s="1192"/>
      <c r="F363" s="1192"/>
      <c r="G363" s="1192"/>
      <c r="H363" s="1192"/>
      <c r="I363" s="470">
        <v>1500</v>
      </c>
      <c r="J363" s="470">
        <v>1500</v>
      </c>
      <c r="K363" s="470">
        <v>1400</v>
      </c>
      <c r="O363" s="562"/>
    </row>
    <row r="364" spans="1:15" s="292" customFormat="1" ht="35.25" customHeight="1" x14ac:dyDescent="0.25">
      <c r="A364" s="651" t="s">
        <v>114</v>
      </c>
      <c r="B364" s="558" t="s">
        <v>834</v>
      </c>
      <c r="C364" s="634"/>
      <c r="D364" s="551"/>
      <c r="E364" s="551"/>
      <c r="F364" s="551"/>
      <c r="G364" s="551"/>
      <c r="H364" s="551"/>
      <c r="I364" s="470">
        <f>I365+I366+I367+I368+I369+I370</f>
        <v>25255.5</v>
      </c>
      <c r="J364" s="470">
        <f>J365+J366+J367+J368+J369+J370</f>
        <v>25255.5</v>
      </c>
      <c r="K364" s="470">
        <f>K365+K366+K367+K368+K369+K370</f>
        <v>46380.4</v>
      </c>
      <c r="O364" s="562"/>
    </row>
    <row r="365" spans="1:15" s="292" customFormat="1" ht="21" customHeight="1" x14ac:dyDescent="0.25">
      <c r="A365" s="649" t="s">
        <v>297</v>
      </c>
      <c r="B365" s="559" t="s">
        <v>263</v>
      </c>
      <c r="C365" s="634"/>
      <c r="D365" s="549"/>
      <c r="E365" s="549"/>
      <c r="F365" s="549"/>
      <c r="G365" s="549"/>
      <c r="H365" s="549"/>
      <c r="I365" s="472">
        <v>0</v>
      </c>
      <c r="J365" s="472">
        <v>0</v>
      </c>
      <c r="K365" s="472">
        <v>22765</v>
      </c>
      <c r="O365" s="562"/>
    </row>
    <row r="366" spans="1:15" s="292" customFormat="1" ht="30.75" customHeight="1" x14ac:dyDescent="0.25">
      <c r="A366" s="649" t="s">
        <v>298</v>
      </c>
      <c r="B366" s="559" t="s">
        <v>264</v>
      </c>
      <c r="C366" s="634"/>
      <c r="D366" s="549"/>
      <c r="E366" s="549"/>
      <c r="F366" s="549"/>
      <c r="G366" s="549"/>
      <c r="H366" s="549"/>
      <c r="I366" s="472">
        <v>0</v>
      </c>
      <c r="J366" s="472">
        <v>0</v>
      </c>
      <c r="K366" s="472">
        <v>0</v>
      </c>
      <c r="O366" s="562"/>
    </row>
    <row r="367" spans="1:15" s="292" customFormat="1" ht="44.25" customHeight="1" x14ac:dyDescent="0.25">
      <c r="A367" s="649" t="s">
        <v>299</v>
      </c>
      <c r="B367" s="559" t="s">
        <v>835</v>
      </c>
      <c r="C367" s="634"/>
      <c r="D367" s="549"/>
      <c r="E367" s="549"/>
      <c r="F367" s="549"/>
      <c r="G367" s="549"/>
      <c r="H367" s="549"/>
      <c r="I367" s="472">
        <v>12000</v>
      </c>
      <c r="J367" s="472">
        <v>12000</v>
      </c>
      <c r="K367" s="472">
        <v>21000</v>
      </c>
      <c r="O367" s="562"/>
    </row>
    <row r="368" spans="1:15" s="292" customFormat="1" ht="27" customHeight="1" x14ac:dyDescent="0.25">
      <c r="A368" s="649" t="s">
        <v>300</v>
      </c>
      <c r="B368" s="559" t="s">
        <v>266</v>
      </c>
      <c r="C368" s="634"/>
      <c r="D368" s="549"/>
      <c r="E368" s="549"/>
      <c r="F368" s="549"/>
      <c r="G368" s="549"/>
      <c r="H368" s="549"/>
      <c r="I368" s="472">
        <v>5000</v>
      </c>
      <c r="J368" s="472">
        <v>5000</v>
      </c>
      <c r="K368" s="472">
        <v>2500</v>
      </c>
      <c r="O368" s="562"/>
    </row>
    <row r="369" spans="1:15" s="292" customFormat="1" ht="20.25" customHeight="1" x14ac:dyDescent="0.25">
      <c r="A369" s="649" t="s">
        <v>301</v>
      </c>
      <c r="B369" s="559" t="s">
        <v>258</v>
      </c>
      <c r="C369" s="634"/>
      <c r="D369" s="549"/>
      <c r="E369" s="549"/>
      <c r="F369" s="549"/>
      <c r="G369" s="549"/>
      <c r="H369" s="549"/>
      <c r="I369" s="472">
        <v>255.5</v>
      </c>
      <c r="J369" s="472">
        <v>255.5</v>
      </c>
      <c r="K369" s="472">
        <v>115.4</v>
      </c>
      <c r="O369" s="562"/>
    </row>
    <row r="370" spans="1:15" s="292" customFormat="1" ht="27.75" customHeight="1" x14ac:dyDescent="0.25">
      <c r="A370" s="649" t="s">
        <v>302</v>
      </c>
      <c r="B370" s="559" t="s">
        <v>267</v>
      </c>
      <c r="C370" s="634"/>
      <c r="D370" s="549"/>
      <c r="E370" s="549"/>
      <c r="F370" s="549"/>
      <c r="G370" s="549"/>
      <c r="H370" s="549"/>
      <c r="I370" s="472">
        <v>8000</v>
      </c>
      <c r="J370" s="472">
        <v>8000</v>
      </c>
      <c r="K370" s="472">
        <v>0</v>
      </c>
      <c r="O370" s="562"/>
    </row>
    <row r="371" spans="1:15" s="292" customFormat="1" ht="68.25" customHeight="1" x14ac:dyDescent="0.25">
      <c r="A371" s="651" t="s">
        <v>29</v>
      </c>
      <c r="B371" s="558" t="s">
        <v>837</v>
      </c>
      <c r="C371" s="551" t="s">
        <v>838</v>
      </c>
      <c r="D371" s="551"/>
      <c r="E371" s="551"/>
      <c r="F371" s="551"/>
      <c r="G371" s="551"/>
      <c r="H371" s="551"/>
      <c r="I371" s="470">
        <f t="shared" ref="I371:N371" si="4">I372+I381</f>
        <v>28010.720000000001</v>
      </c>
      <c r="J371" s="470">
        <f t="shared" si="4"/>
        <v>28045.72</v>
      </c>
      <c r="K371" s="470">
        <f t="shared" si="4"/>
        <v>8873.5400000000009</v>
      </c>
      <c r="L371" s="470">
        <f t="shared" si="4"/>
        <v>0</v>
      </c>
      <c r="M371" s="470">
        <f t="shared" si="4"/>
        <v>0</v>
      </c>
      <c r="N371" s="470">
        <f t="shared" si="4"/>
        <v>0</v>
      </c>
      <c r="O371" s="562"/>
    </row>
    <row r="372" spans="1:15" s="292" customFormat="1" ht="39" customHeight="1" x14ac:dyDescent="0.25">
      <c r="A372" s="651" t="s">
        <v>121</v>
      </c>
      <c r="B372" s="558" t="s">
        <v>836</v>
      </c>
      <c r="C372" s="551" t="s">
        <v>839</v>
      </c>
      <c r="D372" s="551"/>
      <c r="E372" s="551"/>
      <c r="F372" s="551"/>
      <c r="G372" s="551"/>
      <c r="H372" s="551"/>
      <c r="I372" s="470">
        <f>I374+I375+I376+I377++I378+I379+I380</f>
        <v>25920.720000000001</v>
      </c>
      <c r="J372" s="470">
        <f>J373+J378+J379+J380</f>
        <v>25920.720000000001</v>
      </c>
      <c r="K372" s="470">
        <f>K373+K378+K379+K380</f>
        <v>8838.5400000000009</v>
      </c>
      <c r="O372" s="562"/>
    </row>
    <row r="373" spans="1:15" s="292" customFormat="1" ht="30" customHeight="1" x14ac:dyDescent="0.25">
      <c r="A373" s="649" t="s">
        <v>31</v>
      </c>
      <c r="B373" s="559" t="s">
        <v>840</v>
      </c>
      <c r="C373" s="634"/>
      <c r="D373" s="549"/>
      <c r="E373" s="549"/>
      <c r="F373" s="549"/>
      <c r="G373" s="549"/>
      <c r="H373" s="549"/>
      <c r="I373" s="470">
        <f>I374+I375+I376+I377</f>
        <v>450.48</v>
      </c>
      <c r="J373" s="470">
        <f>J374+J375+J376+J377</f>
        <v>450.48</v>
      </c>
      <c r="K373" s="470">
        <f>K374+K375+K376+K377</f>
        <v>320</v>
      </c>
      <c r="O373" s="562"/>
    </row>
    <row r="374" spans="1:15" s="292" customFormat="1" ht="57" customHeight="1" x14ac:dyDescent="0.25">
      <c r="A374" s="649" t="s">
        <v>627</v>
      </c>
      <c r="B374" s="559" t="s">
        <v>841</v>
      </c>
      <c r="C374" s="632" t="s">
        <v>507</v>
      </c>
      <c r="D374" s="549" t="s">
        <v>383</v>
      </c>
      <c r="E374" s="549" t="s">
        <v>357</v>
      </c>
      <c r="F374" s="549" t="s">
        <v>155</v>
      </c>
      <c r="G374" s="549" t="s">
        <v>842</v>
      </c>
      <c r="H374" s="549" t="s">
        <v>359</v>
      </c>
      <c r="I374" s="472">
        <v>90</v>
      </c>
      <c r="J374" s="472">
        <v>90</v>
      </c>
      <c r="K374" s="472">
        <v>0</v>
      </c>
      <c r="O374" s="562"/>
    </row>
    <row r="375" spans="1:15" s="292" customFormat="1" ht="60.75" customHeight="1" x14ac:dyDescent="0.25">
      <c r="A375" s="649" t="s">
        <v>628</v>
      </c>
      <c r="B375" s="559" t="s">
        <v>843</v>
      </c>
      <c r="C375" s="632"/>
      <c r="D375" s="549" t="s">
        <v>383</v>
      </c>
      <c r="E375" s="549" t="s">
        <v>357</v>
      </c>
      <c r="F375" s="549" t="s">
        <v>155</v>
      </c>
      <c r="G375" s="549" t="s">
        <v>271</v>
      </c>
      <c r="H375" s="549" t="s">
        <v>380</v>
      </c>
      <c r="I375" s="472">
        <v>300</v>
      </c>
      <c r="J375" s="472">
        <v>300</v>
      </c>
      <c r="K375" s="472">
        <v>290</v>
      </c>
      <c r="O375" s="562"/>
    </row>
    <row r="376" spans="1:15" s="292" customFormat="1" ht="59.25" customHeight="1" x14ac:dyDescent="0.25">
      <c r="A376" s="649" t="s">
        <v>629</v>
      </c>
      <c r="B376" s="559" t="s">
        <v>844</v>
      </c>
      <c r="C376" s="634"/>
      <c r="D376" s="549" t="s">
        <v>383</v>
      </c>
      <c r="E376" s="549" t="s">
        <v>357</v>
      </c>
      <c r="F376" s="549" t="s">
        <v>155</v>
      </c>
      <c r="G376" s="549" t="s">
        <v>272</v>
      </c>
      <c r="H376" s="549" t="s">
        <v>380</v>
      </c>
      <c r="I376" s="472">
        <v>60</v>
      </c>
      <c r="J376" s="472">
        <v>60</v>
      </c>
      <c r="K376" s="472">
        <v>30</v>
      </c>
      <c r="O376" s="562"/>
    </row>
    <row r="377" spans="1:15" s="292" customFormat="1" ht="30" customHeight="1" x14ac:dyDescent="0.25">
      <c r="A377" s="649" t="s">
        <v>736</v>
      </c>
      <c r="B377" s="559" t="s">
        <v>845</v>
      </c>
      <c r="C377" s="634"/>
      <c r="D377" s="549" t="s">
        <v>383</v>
      </c>
      <c r="E377" s="549" t="s">
        <v>357</v>
      </c>
      <c r="F377" s="549" t="s">
        <v>155</v>
      </c>
      <c r="G377" s="549" t="s">
        <v>846</v>
      </c>
      <c r="H377" s="549" t="s">
        <v>359</v>
      </c>
      <c r="I377" s="472">
        <v>0.48</v>
      </c>
      <c r="J377" s="472">
        <v>0.48</v>
      </c>
      <c r="K377" s="472">
        <v>0</v>
      </c>
      <c r="O377" s="562"/>
    </row>
    <row r="378" spans="1:15" s="292" customFormat="1" ht="50.25" customHeight="1" x14ac:dyDescent="0.25">
      <c r="A378" s="649" t="s">
        <v>32</v>
      </c>
      <c r="B378" s="607" t="s">
        <v>847</v>
      </c>
      <c r="C378" s="634" t="s">
        <v>237</v>
      </c>
      <c r="D378" s="593" t="s">
        <v>383</v>
      </c>
      <c r="E378" s="593" t="s">
        <v>377</v>
      </c>
      <c r="F378" s="593" t="s">
        <v>378</v>
      </c>
      <c r="G378" s="593" t="s">
        <v>208</v>
      </c>
      <c r="H378" s="593" t="s">
        <v>380</v>
      </c>
      <c r="I378" s="472">
        <v>16021.15</v>
      </c>
      <c r="J378" s="472">
        <v>16021.15</v>
      </c>
      <c r="K378" s="472">
        <v>5550.97</v>
      </c>
      <c r="O378" s="562"/>
    </row>
    <row r="379" spans="1:15" s="292" customFormat="1" ht="46.5" customHeight="1" x14ac:dyDescent="0.25">
      <c r="A379" s="649" t="s">
        <v>449</v>
      </c>
      <c r="B379" s="559" t="s">
        <v>848</v>
      </c>
      <c r="C379" s="634" t="s">
        <v>237</v>
      </c>
      <c r="D379" s="549" t="s">
        <v>383</v>
      </c>
      <c r="E379" s="549" t="s">
        <v>377</v>
      </c>
      <c r="F379" s="549" t="s">
        <v>378</v>
      </c>
      <c r="G379" s="549" t="s">
        <v>211</v>
      </c>
      <c r="H379" s="549" t="s">
        <v>209</v>
      </c>
      <c r="I379" s="472">
        <v>6866.21</v>
      </c>
      <c r="J379" s="472">
        <v>6866.21</v>
      </c>
      <c r="K379" s="472">
        <v>1903.45</v>
      </c>
      <c r="O379" s="562"/>
    </row>
    <row r="380" spans="1:15" s="292" customFormat="1" ht="81.75" customHeight="1" x14ac:dyDescent="0.25">
      <c r="A380" s="649" t="s">
        <v>450</v>
      </c>
      <c r="B380" s="559" t="s">
        <v>849</v>
      </c>
      <c r="C380" s="634" t="s">
        <v>237</v>
      </c>
      <c r="D380" s="549" t="s">
        <v>383</v>
      </c>
      <c r="E380" s="549" t="s">
        <v>409</v>
      </c>
      <c r="F380" s="549" t="s">
        <v>378</v>
      </c>
      <c r="G380" s="549" t="s">
        <v>272</v>
      </c>
      <c r="H380" s="549" t="s">
        <v>90</v>
      </c>
      <c r="I380" s="472">
        <v>2582.88</v>
      </c>
      <c r="J380" s="472">
        <v>2582.88</v>
      </c>
      <c r="K380" s="472">
        <v>1064.1199999999999</v>
      </c>
      <c r="O380" s="562"/>
    </row>
    <row r="381" spans="1:15" s="292" customFormat="1" ht="53.25" customHeight="1" x14ac:dyDescent="0.25">
      <c r="A381" s="651" t="s">
        <v>62</v>
      </c>
      <c r="B381" s="611" t="s">
        <v>850</v>
      </c>
      <c r="C381" s="634" t="s">
        <v>507</v>
      </c>
      <c r="D381" s="582"/>
      <c r="E381" s="582"/>
      <c r="F381" s="582"/>
      <c r="G381" s="582" t="s">
        <v>212</v>
      </c>
      <c r="H381" s="582"/>
      <c r="I381" s="470">
        <f>I385+I387+I382</f>
        <v>2090</v>
      </c>
      <c r="J381" s="470">
        <f>J385+J387+J382</f>
        <v>2125</v>
      </c>
      <c r="K381" s="470">
        <f>K385+K387+K382</f>
        <v>35</v>
      </c>
      <c r="O381" s="562"/>
    </row>
    <row r="382" spans="1:15" s="292" customFormat="1" ht="53.25" customHeight="1" x14ac:dyDescent="0.25">
      <c r="A382" s="651" t="s">
        <v>1225</v>
      </c>
      <c r="B382" s="1198" t="s">
        <v>1226</v>
      </c>
      <c r="C382" s="1159"/>
      <c r="D382" s="1145" t="s">
        <v>383</v>
      </c>
      <c r="E382" s="1145" t="s">
        <v>378</v>
      </c>
      <c r="F382" s="1145" t="s">
        <v>206</v>
      </c>
      <c r="G382" s="1145" t="s">
        <v>212</v>
      </c>
      <c r="H382" s="1145" t="s">
        <v>90</v>
      </c>
      <c r="I382" s="470">
        <f>I383+I384</f>
        <v>1300</v>
      </c>
      <c r="J382" s="470">
        <f>J383+J384</f>
        <v>1300</v>
      </c>
      <c r="K382" s="470">
        <f>K383+K384</f>
        <v>0</v>
      </c>
      <c r="O382" s="562"/>
    </row>
    <row r="383" spans="1:15" s="292" customFormat="1" ht="53.25" customHeight="1" x14ac:dyDescent="0.25">
      <c r="A383" s="649" t="s">
        <v>64</v>
      </c>
      <c r="B383" s="1197" t="s">
        <v>1227</v>
      </c>
      <c r="C383" s="1159"/>
      <c r="D383" s="1192" t="s">
        <v>383</v>
      </c>
      <c r="E383" s="1192" t="s">
        <v>378</v>
      </c>
      <c r="F383" s="1192" t="s">
        <v>206</v>
      </c>
      <c r="G383" s="1192" t="s">
        <v>1228</v>
      </c>
      <c r="H383" s="1192" t="s">
        <v>359</v>
      </c>
      <c r="I383" s="472">
        <v>900</v>
      </c>
      <c r="J383" s="472">
        <v>900</v>
      </c>
      <c r="K383" s="472">
        <v>0</v>
      </c>
      <c r="O383" s="562"/>
    </row>
    <row r="384" spans="1:15" s="292" customFormat="1" ht="53.25" customHeight="1" x14ac:dyDescent="0.25">
      <c r="A384" s="649" t="s">
        <v>65</v>
      </c>
      <c r="B384" s="1197" t="s">
        <v>1129</v>
      </c>
      <c r="C384" s="1159"/>
      <c r="D384" s="1192" t="s">
        <v>383</v>
      </c>
      <c r="E384" s="1192" t="s">
        <v>378</v>
      </c>
      <c r="F384" s="1192" t="s">
        <v>206</v>
      </c>
      <c r="G384" s="1192" t="s">
        <v>1229</v>
      </c>
      <c r="H384" s="1192" t="s">
        <v>359</v>
      </c>
      <c r="I384" s="472">
        <v>400</v>
      </c>
      <c r="J384" s="472">
        <v>400</v>
      </c>
      <c r="K384" s="472">
        <v>0</v>
      </c>
      <c r="O384" s="562"/>
    </row>
    <row r="385" spans="1:15" s="292" customFormat="1" ht="53.25" customHeight="1" x14ac:dyDescent="0.25">
      <c r="A385" s="651" t="s">
        <v>439</v>
      </c>
      <c r="B385" s="611" t="s">
        <v>714</v>
      </c>
      <c r="C385" s="634"/>
      <c r="D385" s="582" t="s">
        <v>383</v>
      </c>
      <c r="E385" s="582" t="s">
        <v>357</v>
      </c>
      <c r="F385" s="582" t="s">
        <v>155</v>
      </c>
      <c r="G385" s="582" t="s">
        <v>851</v>
      </c>
      <c r="H385" s="582" t="s">
        <v>359</v>
      </c>
      <c r="I385" s="470">
        <f>I386</f>
        <v>600</v>
      </c>
      <c r="J385" s="470">
        <f>J386</f>
        <v>635</v>
      </c>
      <c r="K385" s="470">
        <f>K386</f>
        <v>35</v>
      </c>
      <c r="O385" s="562"/>
    </row>
    <row r="386" spans="1:15" s="292" customFormat="1" ht="45" customHeight="1" x14ac:dyDescent="0.25">
      <c r="A386" s="649" t="s">
        <v>64</v>
      </c>
      <c r="B386" s="559" t="s">
        <v>213</v>
      </c>
      <c r="C386" s="634"/>
      <c r="D386" s="549" t="s">
        <v>383</v>
      </c>
      <c r="E386" s="549" t="s">
        <v>357</v>
      </c>
      <c r="F386" s="549" t="s">
        <v>155</v>
      </c>
      <c r="G386" s="549" t="s">
        <v>851</v>
      </c>
      <c r="H386" s="549" t="s">
        <v>359</v>
      </c>
      <c r="I386" s="472">
        <v>600</v>
      </c>
      <c r="J386" s="472">
        <v>635</v>
      </c>
      <c r="K386" s="472">
        <v>35</v>
      </c>
      <c r="O386" s="562"/>
    </row>
    <row r="387" spans="1:15" s="292" customFormat="1" ht="48.75" customHeight="1" x14ac:dyDescent="0.25">
      <c r="A387" s="651" t="s">
        <v>440</v>
      </c>
      <c r="B387" s="1198" t="s">
        <v>852</v>
      </c>
      <c r="C387" s="1159"/>
      <c r="D387" s="1145" t="s">
        <v>383</v>
      </c>
      <c r="E387" s="1145" t="s">
        <v>377</v>
      </c>
      <c r="F387" s="1145" t="s">
        <v>399</v>
      </c>
      <c r="G387" s="1145" t="s">
        <v>215</v>
      </c>
      <c r="H387" s="1145" t="s">
        <v>216</v>
      </c>
      <c r="I387" s="470">
        <v>190</v>
      </c>
      <c r="J387" s="470">
        <v>190</v>
      </c>
      <c r="K387" s="470">
        <v>0</v>
      </c>
      <c r="O387" s="562"/>
    </row>
    <row r="388" spans="1:15" s="292" customFormat="1" ht="28.5" customHeight="1" x14ac:dyDescent="0.25">
      <c r="A388" s="1504" t="s">
        <v>913</v>
      </c>
      <c r="B388" s="1504"/>
      <c r="C388" s="1504"/>
      <c r="D388" s="1504"/>
      <c r="E388" s="1504"/>
      <c r="F388" s="1504"/>
      <c r="G388" s="1504"/>
      <c r="H388" s="1504"/>
      <c r="I388" s="1504"/>
      <c r="J388" s="1504"/>
      <c r="K388" s="1504"/>
      <c r="O388" s="562"/>
    </row>
    <row r="389" spans="1:15" s="292" customFormat="1" ht="27" customHeight="1" x14ac:dyDescent="0.25">
      <c r="A389" s="1510" t="s">
        <v>290</v>
      </c>
      <c r="B389" s="1505" t="s">
        <v>348</v>
      </c>
      <c r="C389" s="1507" t="s">
        <v>445</v>
      </c>
      <c r="D389" s="1505" t="s">
        <v>349</v>
      </c>
      <c r="E389" s="1505"/>
      <c r="F389" s="1505"/>
      <c r="G389" s="1505"/>
      <c r="H389" s="1505"/>
      <c r="I389" s="1505" t="s">
        <v>107</v>
      </c>
      <c r="J389" s="1505"/>
      <c r="K389" s="1506"/>
      <c r="O389" s="562"/>
    </row>
    <row r="390" spans="1:15" s="292" customFormat="1" ht="22.5" customHeight="1" x14ac:dyDescent="0.25">
      <c r="A390" s="1511"/>
      <c r="B390" s="1523"/>
      <c r="C390" s="1508"/>
      <c r="D390" s="1523" t="s">
        <v>350</v>
      </c>
      <c r="E390" s="1523" t="s">
        <v>351</v>
      </c>
      <c r="F390" s="1524"/>
      <c r="G390" s="1523" t="s">
        <v>352</v>
      </c>
      <c r="H390" s="1523" t="s">
        <v>353</v>
      </c>
      <c r="I390" s="1460" t="s">
        <v>1230</v>
      </c>
      <c r="J390" s="1460" t="s">
        <v>1291</v>
      </c>
      <c r="K390" s="1460" t="s">
        <v>1292</v>
      </c>
      <c r="O390" s="562"/>
    </row>
    <row r="391" spans="1:15" s="292" customFormat="1" ht="42" customHeight="1" x14ac:dyDescent="0.25">
      <c r="A391" s="1512"/>
      <c r="B391" s="1540"/>
      <c r="C391" s="1509"/>
      <c r="D391" s="1524"/>
      <c r="E391" s="578" t="s">
        <v>354</v>
      </c>
      <c r="F391" s="578" t="s">
        <v>355</v>
      </c>
      <c r="G391" s="1524"/>
      <c r="H391" s="1524"/>
      <c r="I391" s="1461"/>
      <c r="J391" s="1461"/>
      <c r="K391" s="1461"/>
      <c r="O391" s="562"/>
    </row>
    <row r="392" spans="1:15" s="292" customFormat="1" ht="18.75" customHeight="1" x14ac:dyDescent="0.25">
      <c r="A392" s="576">
        <v>1</v>
      </c>
      <c r="B392" s="158">
        <v>2</v>
      </c>
      <c r="C392" s="158"/>
      <c r="D392" s="612">
        <v>4</v>
      </c>
      <c r="E392" s="612">
        <v>5</v>
      </c>
      <c r="F392" s="612">
        <v>5</v>
      </c>
      <c r="G392" s="612">
        <v>6</v>
      </c>
      <c r="H392" s="612">
        <v>7</v>
      </c>
      <c r="I392" s="612">
        <v>8</v>
      </c>
      <c r="J392" s="612">
        <v>9</v>
      </c>
      <c r="K392" s="30">
        <v>10</v>
      </c>
      <c r="O392" s="562"/>
    </row>
    <row r="393" spans="1:15" s="292" customFormat="1" ht="51" customHeight="1" x14ac:dyDescent="0.25">
      <c r="A393" s="479"/>
      <c r="B393" s="505" t="s">
        <v>855</v>
      </c>
      <c r="C393" s="301"/>
      <c r="D393" s="494"/>
      <c r="E393" s="494"/>
      <c r="F393" s="494"/>
      <c r="G393" s="494" t="s">
        <v>854</v>
      </c>
      <c r="H393" s="494"/>
      <c r="I393" s="760">
        <f>I394+I410+I424+I433</f>
        <v>35073.880000000005</v>
      </c>
      <c r="J393" s="760">
        <f>J394+J410+J424+J433</f>
        <v>36589.03</v>
      </c>
      <c r="K393" s="760">
        <f>K394+K410+K424+K433</f>
        <v>14749.609999999999</v>
      </c>
      <c r="O393" s="562"/>
    </row>
    <row r="394" spans="1:15" s="292" customFormat="1" ht="51.75" customHeight="1" x14ac:dyDescent="0.25">
      <c r="A394" s="438">
        <v>1</v>
      </c>
      <c r="B394" s="439" t="s">
        <v>178</v>
      </c>
      <c r="C394" s="495"/>
      <c r="D394" s="497"/>
      <c r="E394" s="497"/>
      <c r="F394" s="497"/>
      <c r="G394" s="494" t="s">
        <v>856</v>
      </c>
      <c r="H394" s="497"/>
      <c r="I394" s="440">
        <f>I395+I398+I401+I404+I405+I406+I407</f>
        <v>355.8</v>
      </c>
      <c r="J394" s="440">
        <f>J395+J398+J401+J404+J405+J406+J407</f>
        <v>1870.95</v>
      </c>
      <c r="K394" s="440">
        <f>K395+K398+K401+K404+K405+K406+K407</f>
        <v>103.03</v>
      </c>
      <c r="O394" s="562"/>
    </row>
    <row r="395" spans="1:15" s="292" customFormat="1" ht="18" customHeight="1" x14ac:dyDescent="0.25">
      <c r="A395" s="1494" t="s">
        <v>111</v>
      </c>
      <c r="B395" s="1482" t="s">
        <v>195</v>
      </c>
      <c r="C395" s="1497" t="s">
        <v>748</v>
      </c>
      <c r="D395" s="1488" t="s">
        <v>383</v>
      </c>
      <c r="E395" s="1491" t="s">
        <v>179</v>
      </c>
      <c r="F395" s="1491" t="s">
        <v>385</v>
      </c>
      <c r="G395" s="593"/>
      <c r="H395" s="593"/>
      <c r="I395" s="612">
        <f>I396+I397</f>
        <v>172.97</v>
      </c>
      <c r="J395" s="612">
        <f>J396+J397</f>
        <v>172.97</v>
      </c>
      <c r="K395" s="1409">
        <f>K396+K397</f>
        <v>103.03</v>
      </c>
      <c r="O395" s="562"/>
    </row>
    <row r="396" spans="1:15" s="292" customFormat="1" ht="15.75" customHeight="1" x14ac:dyDescent="0.25">
      <c r="A396" s="1495"/>
      <c r="B396" s="1483"/>
      <c r="C396" s="1498"/>
      <c r="D396" s="1489"/>
      <c r="E396" s="1492"/>
      <c r="F396" s="1492"/>
      <c r="G396" s="593" t="s">
        <v>749</v>
      </c>
      <c r="H396" s="593" t="s">
        <v>359</v>
      </c>
      <c r="I396" s="612">
        <v>171.24</v>
      </c>
      <c r="J396" s="1208">
        <v>171.24</v>
      </c>
      <c r="K396" s="1208">
        <v>102</v>
      </c>
      <c r="O396" s="562"/>
    </row>
    <row r="397" spans="1:15" s="292" customFormat="1" ht="17.25" customHeight="1" x14ac:dyDescent="0.25">
      <c r="A397" s="1496"/>
      <c r="B397" s="1484"/>
      <c r="C397" s="1499"/>
      <c r="D397" s="1490"/>
      <c r="E397" s="1493"/>
      <c r="F397" s="1493"/>
      <c r="G397" s="593" t="s">
        <v>750</v>
      </c>
      <c r="H397" s="593" t="s">
        <v>359</v>
      </c>
      <c r="I397" s="612">
        <v>1.73</v>
      </c>
      <c r="J397" s="1208">
        <v>1.73</v>
      </c>
      <c r="K397" s="612">
        <v>1.03</v>
      </c>
      <c r="O397" s="562"/>
    </row>
    <row r="398" spans="1:15" s="292" customFormat="1" ht="18" customHeight="1" x14ac:dyDescent="0.25">
      <c r="A398" s="1494" t="s">
        <v>114</v>
      </c>
      <c r="B398" s="1482" t="s">
        <v>699</v>
      </c>
      <c r="C398" s="1497" t="s">
        <v>748</v>
      </c>
      <c r="D398" s="1488" t="s">
        <v>383</v>
      </c>
      <c r="E398" s="1491" t="s">
        <v>179</v>
      </c>
      <c r="F398" s="1491" t="s">
        <v>385</v>
      </c>
      <c r="G398" s="1066"/>
      <c r="H398" s="1066"/>
      <c r="I398" s="645">
        <f>I399+I400</f>
        <v>32.83</v>
      </c>
      <c r="J398" s="645">
        <f>J399+J400</f>
        <v>32.83</v>
      </c>
      <c r="K398" s="645">
        <f>K399+K400</f>
        <v>0</v>
      </c>
      <c r="O398" s="562"/>
    </row>
    <row r="399" spans="1:15" s="292" customFormat="1" ht="15.75" customHeight="1" x14ac:dyDescent="0.25">
      <c r="A399" s="1495"/>
      <c r="B399" s="1483"/>
      <c r="C399" s="1498"/>
      <c r="D399" s="1489"/>
      <c r="E399" s="1492"/>
      <c r="F399" s="1492"/>
      <c r="G399" s="1066" t="s">
        <v>752</v>
      </c>
      <c r="H399" s="1066" t="s">
        <v>359</v>
      </c>
      <c r="I399" s="647">
        <v>0</v>
      </c>
      <c r="J399" s="647">
        <v>0</v>
      </c>
      <c r="K399" s="647">
        <v>0</v>
      </c>
      <c r="O399" s="562"/>
    </row>
    <row r="400" spans="1:15" s="292" customFormat="1" ht="28.5" customHeight="1" x14ac:dyDescent="0.25">
      <c r="A400" s="1496"/>
      <c r="B400" s="1484"/>
      <c r="C400" s="1499"/>
      <c r="D400" s="1490"/>
      <c r="E400" s="1493"/>
      <c r="F400" s="1493"/>
      <c r="G400" s="593" t="s">
        <v>751</v>
      </c>
      <c r="H400" s="593" t="s">
        <v>359</v>
      </c>
      <c r="I400" s="647">
        <v>32.83</v>
      </c>
      <c r="J400" s="647">
        <v>32.83</v>
      </c>
      <c r="K400" s="647">
        <v>0</v>
      </c>
      <c r="O400" s="562"/>
    </row>
    <row r="401" spans="1:15" s="292" customFormat="1" ht="16.5" customHeight="1" x14ac:dyDescent="0.25">
      <c r="A401" s="1494" t="s">
        <v>116</v>
      </c>
      <c r="B401" s="1482" t="s">
        <v>194</v>
      </c>
      <c r="C401" s="1485" t="s">
        <v>858</v>
      </c>
      <c r="D401" s="1488" t="s">
        <v>383</v>
      </c>
      <c r="E401" s="1491" t="s">
        <v>179</v>
      </c>
      <c r="F401" s="1491" t="s">
        <v>385</v>
      </c>
      <c r="G401" s="593"/>
      <c r="H401" s="593"/>
      <c r="I401" s="647">
        <f>I402+I403</f>
        <v>0</v>
      </c>
      <c r="J401" s="647">
        <f>J402+J403</f>
        <v>0</v>
      </c>
      <c r="K401" s="647">
        <f>K402+K403</f>
        <v>0</v>
      </c>
      <c r="O401" s="562"/>
    </row>
    <row r="402" spans="1:15" s="292" customFormat="1" ht="23.25" customHeight="1" x14ac:dyDescent="0.25">
      <c r="A402" s="1495"/>
      <c r="B402" s="1483"/>
      <c r="C402" s="1486"/>
      <c r="D402" s="1489"/>
      <c r="E402" s="1492"/>
      <c r="F402" s="1492"/>
      <c r="G402" s="593" t="s">
        <v>753</v>
      </c>
      <c r="H402" s="593" t="s">
        <v>359</v>
      </c>
      <c r="I402" s="647">
        <v>0</v>
      </c>
      <c r="J402" s="647">
        <v>0</v>
      </c>
      <c r="K402" s="647">
        <v>0</v>
      </c>
      <c r="O402" s="562"/>
    </row>
    <row r="403" spans="1:15" s="292" customFormat="1" ht="20.25" customHeight="1" x14ac:dyDescent="0.25">
      <c r="A403" s="1496"/>
      <c r="B403" s="1484"/>
      <c r="C403" s="1487"/>
      <c r="D403" s="1490"/>
      <c r="E403" s="1493"/>
      <c r="F403" s="1493"/>
      <c r="G403" s="593" t="s">
        <v>859</v>
      </c>
      <c r="H403" s="593" t="s">
        <v>359</v>
      </c>
      <c r="I403" s="647">
        <v>0</v>
      </c>
      <c r="J403" s="647">
        <v>0</v>
      </c>
      <c r="K403" s="647">
        <v>0</v>
      </c>
      <c r="O403" s="562"/>
    </row>
    <row r="404" spans="1:15" s="292" customFormat="1" ht="33" customHeight="1" x14ac:dyDescent="0.25">
      <c r="A404" s="597" t="s">
        <v>118</v>
      </c>
      <c r="B404" s="603" t="s">
        <v>857</v>
      </c>
      <c r="C404" s="658" t="s">
        <v>858</v>
      </c>
      <c r="D404" s="593" t="s">
        <v>383</v>
      </c>
      <c r="E404" s="593" t="s">
        <v>179</v>
      </c>
      <c r="F404" s="593" t="s">
        <v>385</v>
      </c>
      <c r="G404" s="593" t="s">
        <v>754</v>
      </c>
      <c r="H404" s="593" t="s">
        <v>359</v>
      </c>
      <c r="I404" s="647">
        <v>150</v>
      </c>
      <c r="J404" s="647">
        <v>150</v>
      </c>
      <c r="K404" s="647">
        <v>0</v>
      </c>
      <c r="O404" s="562"/>
    </row>
    <row r="405" spans="1:15" s="292" customFormat="1" ht="59.25" customHeight="1" x14ac:dyDescent="0.25">
      <c r="A405" s="1165" t="s">
        <v>2</v>
      </c>
      <c r="B405" s="603" t="s">
        <v>780</v>
      </c>
      <c r="C405" s="658" t="s">
        <v>860</v>
      </c>
      <c r="D405" s="593" t="s">
        <v>405</v>
      </c>
      <c r="E405" s="593" t="s">
        <v>179</v>
      </c>
      <c r="F405" s="593" t="s">
        <v>385</v>
      </c>
      <c r="G405" s="593" t="s">
        <v>781</v>
      </c>
      <c r="H405" s="593" t="s">
        <v>359</v>
      </c>
      <c r="I405" s="645">
        <v>0</v>
      </c>
      <c r="J405" s="645">
        <v>0</v>
      </c>
      <c r="K405" s="645">
        <v>0</v>
      </c>
      <c r="O405" s="562"/>
    </row>
    <row r="406" spans="1:15" s="292" customFormat="1" ht="31.5" customHeight="1" x14ac:dyDescent="0.25">
      <c r="A406" s="1772" t="s">
        <v>89</v>
      </c>
      <c r="B406" s="1482" t="s">
        <v>1236</v>
      </c>
      <c r="C406" s="1485" t="s">
        <v>1237</v>
      </c>
      <c r="D406" s="424" t="s">
        <v>405</v>
      </c>
      <c r="E406" s="424" t="s">
        <v>179</v>
      </c>
      <c r="F406" s="424" t="s">
        <v>385</v>
      </c>
      <c r="G406" s="1192" t="s">
        <v>1238</v>
      </c>
      <c r="H406" s="1192" t="s">
        <v>359</v>
      </c>
      <c r="I406" s="645">
        <v>0</v>
      </c>
      <c r="J406" s="645">
        <v>1500</v>
      </c>
      <c r="K406" s="645">
        <v>0</v>
      </c>
      <c r="O406" s="562"/>
    </row>
    <row r="407" spans="1:15" s="292" customFormat="1" ht="18.75" customHeight="1" x14ac:dyDescent="0.25">
      <c r="A407" s="1481"/>
      <c r="B407" s="1522"/>
      <c r="C407" s="1531"/>
      <c r="D407" s="424" t="s">
        <v>405</v>
      </c>
      <c r="E407" s="424" t="s">
        <v>179</v>
      </c>
      <c r="F407" s="424" t="s">
        <v>385</v>
      </c>
      <c r="G407" s="1192" t="s">
        <v>1238</v>
      </c>
      <c r="H407" s="1192" t="s">
        <v>359</v>
      </c>
      <c r="I407" s="645">
        <v>0</v>
      </c>
      <c r="J407" s="645">
        <v>15.15</v>
      </c>
      <c r="K407" s="645">
        <v>0</v>
      </c>
      <c r="O407" s="562"/>
    </row>
    <row r="408" spans="1:15" s="292" customFormat="1" ht="27" customHeight="1" x14ac:dyDescent="0.25">
      <c r="A408" s="1772" t="s">
        <v>1235</v>
      </c>
      <c r="B408" s="1768" t="s">
        <v>1175</v>
      </c>
      <c r="C408" s="1485" t="s">
        <v>1237</v>
      </c>
      <c r="D408" s="424" t="s">
        <v>405</v>
      </c>
      <c r="E408" s="424" t="s">
        <v>179</v>
      </c>
      <c r="F408" s="424" t="s">
        <v>385</v>
      </c>
      <c r="G408" s="1192" t="s">
        <v>1238</v>
      </c>
      <c r="H408" s="1192" t="s">
        <v>359</v>
      </c>
      <c r="I408" s="645">
        <v>0</v>
      </c>
      <c r="J408" s="645">
        <v>1500</v>
      </c>
      <c r="K408" s="645">
        <v>0</v>
      </c>
      <c r="O408" s="562"/>
    </row>
    <row r="409" spans="1:15" s="292" customFormat="1" ht="31.5" customHeight="1" x14ac:dyDescent="0.25">
      <c r="A409" s="1773"/>
      <c r="B409" s="1769"/>
      <c r="C409" s="1531"/>
      <c r="D409" s="424" t="s">
        <v>405</v>
      </c>
      <c r="E409" s="424" t="s">
        <v>179</v>
      </c>
      <c r="F409" s="424" t="s">
        <v>385</v>
      </c>
      <c r="G409" s="1192" t="s">
        <v>1238</v>
      </c>
      <c r="H409" s="1192" t="s">
        <v>359</v>
      </c>
      <c r="I409" s="645">
        <v>0</v>
      </c>
      <c r="J409" s="645">
        <v>15.15</v>
      </c>
      <c r="K409" s="645">
        <v>0</v>
      </c>
      <c r="O409" s="562"/>
    </row>
    <row r="410" spans="1:15" s="292" customFormat="1" ht="60.75" customHeight="1" x14ac:dyDescent="0.25">
      <c r="A410" s="565" t="s">
        <v>29</v>
      </c>
      <c r="B410" s="602" t="s">
        <v>861</v>
      </c>
      <c r="C410" s="1323" t="s">
        <v>860</v>
      </c>
      <c r="D410" s="659"/>
      <c r="E410" s="659"/>
      <c r="F410" s="659"/>
      <c r="G410" s="584" t="s">
        <v>862</v>
      </c>
      <c r="H410" s="582"/>
      <c r="I410" s="644">
        <f>I411+I414+I416+I418+I423</f>
        <v>1751.04</v>
      </c>
      <c r="J410" s="644">
        <f>J411+J414+J416+J418+J423</f>
        <v>1751.04</v>
      </c>
      <c r="K410" s="644">
        <f>K411+K414+K416+K418+K423</f>
        <v>1328.86</v>
      </c>
      <c r="O410" s="562"/>
    </row>
    <row r="411" spans="1:15" s="292" customFormat="1" ht="41.25" customHeight="1" x14ac:dyDescent="0.25">
      <c r="A411" s="42" t="s">
        <v>121</v>
      </c>
      <c r="B411" s="603" t="s">
        <v>863</v>
      </c>
      <c r="C411" s="658" t="s">
        <v>858</v>
      </c>
      <c r="D411" s="593" t="s">
        <v>383</v>
      </c>
      <c r="E411" s="593" t="s">
        <v>179</v>
      </c>
      <c r="F411" s="593" t="s">
        <v>357</v>
      </c>
      <c r="G411" s="593" t="s">
        <v>180</v>
      </c>
      <c r="H411" s="593" t="s">
        <v>359</v>
      </c>
      <c r="I411" s="645">
        <f>I412+I413</f>
        <v>601.04</v>
      </c>
      <c r="J411" s="645">
        <f>J412+J413</f>
        <v>601.04</v>
      </c>
      <c r="K411" s="645">
        <f>K412+K413</f>
        <v>491.83</v>
      </c>
      <c r="O411" s="562"/>
    </row>
    <row r="412" spans="1:15" s="292" customFormat="1" ht="41.25" customHeight="1" x14ac:dyDescent="0.25">
      <c r="A412" s="42" t="s">
        <v>31</v>
      </c>
      <c r="B412" s="603" t="s">
        <v>181</v>
      </c>
      <c r="C412" s="658" t="s">
        <v>858</v>
      </c>
      <c r="D412" s="593" t="s">
        <v>383</v>
      </c>
      <c r="E412" s="593" t="s">
        <v>179</v>
      </c>
      <c r="F412" s="593" t="s">
        <v>357</v>
      </c>
      <c r="G412" s="593" t="s">
        <v>180</v>
      </c>
      <c r="H412" s="593" t="s">
        <v>359</v>
      </c>
      <c r="I412" s="647">
        <v>501.04</v>
      </c>
      <c r="J412" s="647">
        <v>501.04</v>
      </c>
      <c r="K412" s="647">
        <v>491.83</v>
      </c>
      <c r="O412" s="562"/>
    </row>
    <row r="413" spans="1:15" s="292" customFormat="1" ht="28.5" customHeight="1" x14ac:dyDescent="0.25">
      <c r="A413" s="42" t="s">
        <v>32</v>
      </c>
      <c r="B413" s="603" t="s">
        <v>182</v>
      </c>
      <c r="C413" s="658" t="s">
        <v>858</v>
      </c>
      <c r="D413" s="593" t="s">
        <v>383</v>
      </c>
      <c r="E413" s="593" t="s">
        <v>179</v>
      </c>
      <c r="F413" s="593" t="s">
        <v>357</v>
      </c>
      <c r="G413" s="593" t="s">
        <v>180</v>
      </c>
      <c r="H413" s="593" t="s">
        <v>359</v>
      </c>
      <c r="I413" s="647">
        <v>100</v>
      </c>
      <c r="J413" s="647">
        <v>100</v>
      </c>
      <c r="K413" s="647">
        <v>0</v>
      </c>
      <c r="O413" s="562"/>
    </row>
    <row r="414" spans="1:15" s="292" customFormat="1" ht="25.5" customHeight="1" x14ac:dyDescent="0.25">
      <c r="A414" s="649" t="s">
        <v>321</v>
      </c>
      <c r="B414" s="607" t="s">
        <v>287</v>
      </c>
      <c r="C414" s="658" t="s">
        <v>858</v>
      </c>
      <c r="D414" s="593" t="s">
        <v>383</v>
      </c>
      <c r="E414" s="593" t="s">
        <v>179</v>
      </c>
      <c r="F414" s="593" t="s">
        <v>357</v>
      </c>
      <c r="G414" s="593" t="s">
        <v>183</v>
      </c>
      <c r="H414" s="593" t="s">
        <v>359</v>
      </c>
      <c r="I414" s="647">
        <f>I415</f>
        <v>50</v>
      </c>
      <c r="J414" s="647">
        <f>J415</f>
        <v>50</v>
      </c>
      <c r="K414" s="647">
        <f>K415</f>
        <v>49.99</v>
      </c>
      <c r="O414" s="562"/>
    </row>
    <row r="415" spans="1:15" s="292" customFormat="1" ht="57.75" customHeight="1" x14ac:dyDescent="0.25">
      <c r="A415" s="649" t="s">
        <v>34</v>
      </c>
      <c r="B415" s="607" t="s">
        <v>184</v>
      </c>
      <c r="C415" s="658">
        <v>971</v>
      </c>
      <c r="D415" s="593" t="s">
        <v>383</v>
      </c>
      <c r="E415" s="593" t="s">
        <v>179</v>
      </c>
      <c r="F415" s="593" t="s">
        <v>357</v>
      </c>
      <c r="G415" s="593" t="s">
        <v>183</v>
      </c>
      <c r="H415" s="593" t="s">
        <v>359</v>
      </c>
      <c r="I415" s="645">
        <v>50</v>
      </c>
      <c r="J415" s="645">
        <v>50</v>
      </c>
      <c r="K415" s="645">
        <v>49.99</v>
      </c>
      <c r="O415" s="562"/>
    </row>
    <row r="416" spans="1:15" s="292" customFormat="1" ht="59.25" customHeight="1" x14ac:dyDescent="0.25">
      <c r="A416" s="649" t="s">
        <v>126</v>
      </c>
      <c r="B416" s="607" t="s">
        <v>185</v>
      </c>
      <c r="C416" s="658" t="s">
        <v>858</v>
      </c>
      <c r="D416" s="593" t="s">
        <v>383</v>
      </c>
      <c r="E416" s="593" t="s">
        <v>179</v>
      </c>
      <c r="F416" s="593" t="s">
        <v>357</v>
      </c>
      <c r="G416" s="593" t="s">
        <v>186</v>
      </c>
      <c r="H416" s="593" t="s">
        <v>359</v>
      </c>
      <c r="I416" s="645">
        <f>I417</f>
        <v>100</v>
      </c>
      <c r="J416" s="645">
        <v>100</v>
      </c>
      <c r="K416" s="645">
        <v>99.99</v>
      </c>
      <c r="O416" s="562"/>
    </row>
    <row r="417" spans="1:15" s="292" customFormat="1" ht="63.75" customHeight="1" x14ac:dyDescent="0.25">
      <c r="A417" s="649" t="s">
        <v>50</v>
      </c>
      <c r="B417" s="606" t="s">
        <v>187</v>
      </c>
      <c r="C417" s="658" t="s">
        <v>858</v>
      </c>
      <c r="D417" s="593" t="s">
        <v>383</v>
      </c>
      <c r="E417" s="593" t="s">
        <v>179</v>
      </c>
      <c r="F417" s="593" t="s">
        <v>357</v>
      </c>
      <c r="G417" s="593" t="s">
        <v>186</v>
      </c>
      <c r="H417" s="593" t="s">
        <v>359</v>
      </c>
      <c r="I417" s="645">
        <v>100</v>
      </c>
      <c r="J417" s="645">
        <v>100</v>
      </c>
      <c r="K417" s="645">
        <v>99.99</v>
      </c>
      <c r="O417" s="562"/>
    </row>
    <row r="418" spans="1:15" s="292" customFormat="1" ht="56.25" customHeight="1" x14ac:dyDescent="0.25">
      <c r="A418" s="1476" t="s">
        <v>140</v>
      </c>
      <c r="B418" s="672" t="s">
        <v>864</v>
      </c>
      <c r="C418" s="1479" t="s">
        <v>858</v>
      </c>
      <c r="D418" s="1462" t="s">
        <v>383</v>
      </c>
      <c r="E418" s="1462">
        <v>11</v>
      </c>
      <c r="F418" s="1462">
        <v>1</v>
      </c>
      <c r="G418" s="1462">
        <v>590220230</v>
      </c>
      <c r="H418" s="1462">
        <v>244</v>
      </c>
      <c r="I418" s="1465">
        <v>1000</v>
      </c>
      <c r="J418" s="1465">
        <v>1000</v>
      </c>
      <c r="K418" s="1465">
        <v>687.05</v>
      </c>
      <c r="O418" s="562"/>
    </row>
    <row r="419" spans="1:15" s="292" customFormat="1" ht="14.25" customHeight="1" x14ac:dyDescent="0.25">
      <c r="A419" s="1477"/>
      <c r="B419" s="673" t="s">
        <v>691</v>
      </c>
      <c r="C419" s="1480"/>
      <c r="D419" s="1463"/>
      <c r="E419" s="1463"/>
      <c r="F419" s="1463"/>
      <c r="G419" s="1463"/>
      <c r="H419" s="1463"/>
      <c r="I419" s="1466"/>
      <c r="J419" s="1466"/>
      <c r="K419" s="1466"/>
      <c r="O419" s="562"/>
    </row>
    <row r="420" spans="1:15" s="292" customFormat="1" ht="30.75" customHeight="1" x14ac:dyDescent="0.25">
      <c r="A420" s="1477"/>
      <c r="B420" s="673" t="s">
        <v>692</v>
      </c>
      <c r="C420" s="1480"/>
      <c r="D420" s="1463"/>
      <c r="E420" s="1463"/>
      <c r="F420" s="1463"/>
      <c r="G420" s="1463"/>
      <c r="H420" s="1463"/>
      <c r="I420" s="1466"/>
      <c r="J420" s="1466"/>
      <c r="K420" s="1466"/>
      <c r="O420" s="562"/>
    </row>
    <row r="421" spans="1:15" s="292" customFormat="1" ht="30.75" customHeight="1" x14ac:dyDescent="0.25">
      <c r="A421" s="1477"/>
      <c r="B421" s="673" t="s">
        <v>693</v>
      </c>
      <c r="C421" s="1480"/>
      <c r="D421" s="1463"/>
      <c r="E421" s="1463"/>
      <c r="F421" s="1463"/>
      <c r="G421" s="1463"/>
      <c r="H421" s="1463"/>
      <c r="I421" s="1466"/>
      <c r="J421" s="1466"/>
      <c r="K421" s="1466"/>
      <c r="O421" s="562"/>
    </row>
    <row r="422" spans="1:15" s="292" customFormat="1" ht="12.75" customHeight="1" x14ac:dyDescent="0.25">
      <c r="A422" s="1478"/>
      <c r="B422" s="674" t="s">
        <v>694</v>
      </c>
      <c r="C422" s="1481"/>
      <c r="D422" s="1464"/>
      <c r="E422" s="1464"/>
      <c r="F422" s="1464"/>
      <c r="G422" s="1464"/>
      <c r="H422" s="1464"/>
      <c r="I422" s="1467"/>
      <c r="J422" s="1467"/>
      <c r="K422" s="1467"/>
      <c r="O422" s="562"/>
    </row>
    <row r="423" spans="1:15" s="292" customFormat="1" ht="59.25" customHeight="1" x14ac:dyDescent="0.25">
      <c r="A423" s="649" t="s">
        <v>143</v>
      </c>
      <c r="B423" s="607" t="s">
        <v>188</v>
      </c>
      <c r="C423" s="658" t="s">
        <v>858</v>
      </c>
      <c r="D423" s="593" t="s">
        <v>383</v>
      </c>
      <c r="E423" s="593" t="s">
        <v>179</v>
      </c>
      <c r="F423" s="593" t="s">
        <v>357</v>
      </c>
      <c r="G423" s="593" t="s">
        <v>189</v>
      </c>
      <c r="H423" s="593" t="s">
        <v>359</v>
      </c>
      <c r="I423" s="645">
        <v>0</v>
      </c>
      <c r="J423" s="645">
        <v>0</v>
      </c>
      <c r="K423" s="645">
        <v>0</v>
      </c>
      <c r="O423" s="562"/>
    </row>
    <row r="424" spans="1:15" s="292" customFormat="1" ht="34.5" customHeight="1" x14ac:dyDescent="0.25">
      <c r="A424" s="651" t="s">
        <v>865</v>
      </c>
      <c r="B424" s="611" t="s">
        <v>866</v>
      </c>
      <c r="C424" s="634"/>
      <c r="D424" s="582"/>
      <c r="E424" s="582"/>
      <c r="F424" s="582"/>
      <c r="G424" s="582" t="s">
        <v>867</v>
      </c>
      <c r="H424" s="582"/>
      <c r="I424" s="644">
        <f>I425+I428</f>
        <v>100</v>
      </c>
      <c r="J424" s="644">
        <f>J425+J428</f>
        <v>100</v>
      </c>
      <c r="K424" s="644">
        <f>K425+K428</f>
        <v>99.99</v>
      </c>
      <c r="O424" s="562"/>
    </row>
    <row r="425" spans="1:15" s="292" customFormat="1" ht="27.75" customHeight="1" x14ac:dyDescent="0.25">
      <c r="A425" s="649" t="s">
        <v>129</v>
      </c>
      <c r="B425" s="607" t="s">
        <v>191</v>
      </c>
      <c r="C425" s="658" t="s">
        <v>858</v>
      </c>
      <c r="D425" s="593" t="s">
        <v>383</v>
      </c>
      <c r="E425" s="593" t="s">
        <v>378</v>
      </c>
      <c r="F425" s="593" t="s">
        <v>206</v>
      </c>
      <c r="G425" s="593" t="s">
        <v>868</v>
      </c>
      <c r="H425" s="593" t="s">
        <v>359</v>
      </c>
      <c r="I425" s="645">
        <f>I426+I427</f>
        <v>100</v>
      </c>
      <c r="J425" s="645">
        <f>J426+J427</f>
        <v>100</v>
      </c>
      <c r="K425" s="645">
        <f>K426+K427</f>
        <v>99.99</v>
      </c>
      <c r="O425" s="562"/>
    </row>
    <row r="426" spans="1:15" s="292" customFormat="1" ht="42.75" customHeight="1" x14ac:dyDescent="0.25">
      <c r="A426" s="649" t="s">
        <v>64</v>
      </c>
      <c r="B426" s="607" t="s">
        <v>192</v>
      </c>
      <c r="C426" s="658" t="s">
        <v>858</v>
      </c>
      <c r="D426" s="593" t="s">
        <v>383</v>
      </c>
      <c r="E426" s="593" t="s">
        <v>378</v>
      </c>
      <c r="F426" s="593" t="s">
        <v>206</v>
      </c>
      <c r="G426" s="593" t="s">
        <v>868</v>
      </c>
      <c r="H426" s="593" t="s">
        <v>359</v>
      </c>
      <c r="I426" s="645">
        <v>50</v>
      </c>
      <c r="J426" s="645">
        <v>0</v>
      </c>
      <c r="K426" s="645">
        <v>0</v>
      </c>
      <c r="O426" s="562"/>
    </row>
    <row r="427" spans="1:15" s="292" customFormat="1" ht="34.5" customHeight="1" x14ac:dyDescent="0.25">
      <c r="A427" s="649" t="s">
        <v>65</v>
      </c>
      <c r="B427" s="607" t="s">
        <v>869</v>
      </c>
      <c r="C427" s="658" t="s">
        <v>858</v>
      </c>
      <c r="D427" s="593" t="s">
        <v>383</v>
      </c>
      <c r="E427" s="593" t="s">
        <v>378</v>
      </c>
      <c r="F427" s="593" t="s">
        <v>206</v>
      </c>
      <c r="G427" s="593" t="s">
        <v>868</v>
      </c>
      <c r="H427" s="593" t="s">
        <v>359</v>
      </c>
      <c r="I427" s="645">
        <v>50</v>
      </c>
      <c r="J427" s="645">
        <v>100</v>
      </c>
      <c r="K427" s="645">
        <v>99.99</v>
      </c>
      <c r="O427" s="562"/>
    </row>
    <row r="428" spans="1:15" s="292" customFormat="1" ht="30.75" customHeight="1" x14ac:dyDescent="0.25">
      <c r="A428" s="649" t="s">
        <v>439</v>
      </c>
      <c r="B428" s="607" t="s">
        <v>696</v>
      </c>
      <c r="C428" s="658" t="s">
        <v>858</v>
      </c>
      <c r="D428" s="593" t="s">
        <v>383</v>
      </c>
      <c r="E428" s="593" t="s">
        <v>378</v>
      </c>
      <c r="F428" s="593" t="s">
        <v>206</v>
      </c>
      <c r="G428" s="593" t="s">
        <v>870</v>
      </c>
      <c r="H428" s="593" t="s">
        <v>359</v>
      </c>
      <c r="I428" s="645">
        <f>I429</f>
        <v>0</v>
      </c>
      <c r="J428" s="645">
        <v>0</v>
      </c>
      <c r="K428" s="645">
        <v>0</v>
      </c>
      <c r="O428" s="562"/>
    </row>
    <row r="429" spans="1:15" s="292" customFormat="1" ht="42" customHeight="1" x14ac:dyDescent="0.25">
      <c r="A429" s="649" t="s">
        <v>74</v>
      </c>
      <c r="B429" s="607" t="s">
        <v>697</v>
      </c>
      <c r="C429" s="658" t="s">
        <v>858</v>
      </c>
      <c r="D429" s="593" t="s">
        <v>383</v>
      </c>
      <c r="E429" s="593" t="s">
        <v>378</v>
      </c>
      <c r="F429" s="593" t="s">
        <v>206</v>
      </c>
      <c r="G429" s="593" t="s">
        <v>870</v>
      </c>
      <c r="H429" s="593" t="s">
        <v>359</v>
      </c>
      <c r="I429" s="645">
        <v>0</v>
      </c>
      <c r="J429" s="645">
        <v>0</v>
      </c>
      <c r="K429" s="645">
        <v>0</v>
      </c>
      <c r="O429" s="562"/>
    </row>
    <row r="430" spans="1:15" s="292" customFormat="1" ht="33.75" customHeight="1" x14ac:dyDescent="0.25">
      <c r="A430" s="649" t="s">
        <v>76</v>
      </c>
      <c r="B430" s="607" t="s">
        <v>698</v>
      </c>
      <c r="C430" s="658" t="s">
        <v>858</v>
      </c>
      <c r="D430" s="593" t="s">
        <v>383</v>
      </c>
      <c r="E430" s="593" t="s">
        <v>378</v>
      </c>
      <c r="F430" s="593" t="s">
        <v>206</v>
      </c>
      <c r="G430" s="593" t="s">
        <v>870</v>
      </c>
      <c r="H430" s="593" t="s">
        <v>359</v>
      </c>
      <c r="I430" s="645">
        <v>0</v>
      </c>
      <c r="J430" s="645">
        <v>0</v>
      </c>
      <c r="K430" s="645">
        <v>0</v>
      </c>
      <c r="O430" s="562"/>
    </row>
    <row r="431" spans="1:15" s="292" customFormat="1" ht="21" customHeight="1" x14ac:dyDescent="0.25">
      <c r="A431" s="649" t="s">
        <v>78</v>
      </c>
      <c r="B431" s="607" t="s">
        <v>795</v>
      </c>
      <c r="C431" s="658" t="s">
        <v>858</v>
      </c>
      <c r="D431" s="593" t="s">
        <v>383</v>
      </c>
      <c r="E431" s="593" t="s">
        <v>378</v>
      </c>
      <c r="F431" s="593" t="s">
        <v>206</v>
      </c>
      <c r="G431" s="593" t="s">
        <v>870</v>
      </c>
      <c r="H431" s="593" t="s">
        <v>359</v>
      </c>
      <c r="I431" s="645">
        <v>0</v>
      </c>
      <c r="J431" s="645">
        <v>0</v>
      </c>
      <c r="K431" s="645">
        <v>0</v>
      </c>
      <c r="O431" s="562"/>
    </row>
    <row r="432" spans="1:15" s="292" customFormat="1" ht="46.5" customHeight="1" x14ac:dyDescent="0.25">
      <c r="A432" s="649" t="s">
        <v>79</v>
      </c>
      <c r="B432" s="607" t="s">
        <v>871</v>
      </c>
      <c r="C432" s="658" t="s">
        <v>858</v>
      </c>
      <c r="D432" s="593" t="s">
        <v>383</v>
      </c>
      <c r="E432" s="593" t="s">
        <v>378</v>
      </c>
      <c r="F432" s="593" t="s">
        <v>206</v>
      </c>
      <c r="G432" s="593" t="s">
        <v>870</v>
      </c>
      <c r="H432" s="593" t="s">
        <v>359</v>
      </c>
      <c r="I432" s="645">
        <v>0</v>
      </c>
      <c r="J432" s="645">
        <v>0</v>
      </c>
      <c r="K432" s="645">
        <v>0</v>
      </c>
      <c r="O432" s="562"/>
    </row>
    <row r="433" spans="1:15" s="292" customFormat="1" ht="60" customHeight="1" x14ac:dyDescent="0.25">
      <c r="A433" s="667" t="s">
        <v>86</v>
      </c>
      <c r="B433" s="663" t="s">
        <v>872</v>
      </c>
      <c r="C433" s="662" t="s">
        <v>873</v>
      </c>
      <c r="D433" s="670"/>
      <c r="E433" s="671"/>
      <c r="F433" s="671"/>
      <c r="G433" s="670"/>
      <c r="H433" s="664"/>
      <c r="I433" s="664">
        <f>I434+I435+I436+I437</f>
        <v>32867.040000000001</v>
      </c>
      <c r="J433" s="664">
        <f>J434+J435+J436+J437</f>
        <v>32867.040000000001</v>
      </c>
      <c r="K433" s="664">
        <f>K434+K435+K436+K437</f>
        <v>13217.73</v>
      </c>
      <c r="O433" s="562"/>
    </row>
    <row r="434" spans="1:15" s="292" customFormat="1" ht="51" customHeight="1" x14ac:dyDescent="0.25">
      <c r="A434" s="665" t="s">
        <v>329</v>
      </c>
      <c r="B434" s="666" t="s">
        <v>342</v>
      </c>
      <c r="C434" s="660" t="s">
        <v>873</v>
      </c>
      <c r="D434" s="668">
        <v>973</v>
      </c>
      <c r="E434" s="669" t="s">
        <v>179</v>
      </c>
      <c r="F434" s="669" t="s">
        <v>357</v>
      </c>
      <c r="G434" s="669" t="s">
        <v>875</v>
      </c>
      <c r="H434" s="668">
        <v>611</v>
      </c>
      <c r="I434" s="664">
        <v>26145.64</v>
      </c>
      <c r="J434" s="664">
        <v>26145.64</v>
      </c>
      <c r="K434" s="664">
        <v>12007.01</v>
      </c>
      <c r="O434" s="562"/>
    </row>
    <row r="435" spans="1:15" s="292" customFormat="1" ht="69.75" customHeight="1" x14ac:dyDescent="0.25">
      <c r="A435" s="665" t="s">
        <v>330</v>
      </c>
      <c r="B435" s="666" t="s">
        <v>320</v>
      </c>
      <c r="C435" s="660" t="s">
        <v>873</v>
      </c>
      <c r="D435" s="668">
        <v>973</v>
      </c>
      <c r="E435" s="669" t="s">
        <v>179</v>
      </c>
      <c r="F435" s="669" t="s">
        <v>357</v>
      </c>
      <c r="G435" s="669" t="s">
        <v>875</v>
      </c>
      <c r="H435" s="668">
        <v>611</v>
      </c>
      <c r="I435" s="661">
        <v>6721.4</v>
      </c>
      <c r="J435" s="661">
        <v>6721.4</v>
      </c>
      <c r="K435" s="661">
        <v>1210.72</v>
      </c>
      <c r="O435" s="562"/>
    </row>
    <row r="436" spans="1:15" s="292" customFormat="1" ht="69.75" customHeight="1" x14ac:dyDescent="0.25">
      <c r="A436" s="665" t="s">
        <v>1239</v>
      </c>
      <c r="B436" s="666" t="s">
        <v>876</v>
      </c>
      <c r="C436" s="660" t="s">
        <v>873</v>
      </c>
      <c r="D436" s="668"/>
      <c r="E436" s="669"/>
      <c r="F436" s="669"/>
      <c r="G436" s="668"/>
      <c r="H436" s="661"/>
      <c r="I436" s="661">
        <v>0</v>
      </c>
      <c r="J436" s="661">
        <v>0</v>
      </c>
      <c r="K436" s="661">
        <v>0</v>
      </c>
      <c r="O436" s="562"/>
    </row>
    <row r="437" spans="1:15" s="292" customFormat="1" ht="38.25" customHeight="1" x14ac:dyDescent="0.25">
      <c r="A437" s="1468" t="s">
        <v>1240</v>
      </c>
      <c r="B437" s="675" t="s">
        <v>864</v>
      </c>
      <c r="C437" s="1470" t="s">
        <v>873</v>
      </c>
      <c r="D437" s="1470"/>
      <c r="E437" s="1470"/>
      <c r="F437" s="1470"/>
      <c r="G437" s="1470"/>
      <c r="H437" s="1470"/>
      <c r="I437" s="1473">
        <v>0</v>
      </c>
      <c r="J437" s="1473">
        <v>0</v>
      </c>
      <c r="K437" s="1473">
        <v>0</v>
      </c>
      <c r="O437" s="562"/>
    </row>
    <row r="438" spans="1:15" s="292" customFormat="1" ht="13.5" customHeight="1" x14ac:dyDescent="0.25">
      <c r="A438" s="1469"/>
      <c r="B438" s="676" t="s">
        <v>691</v>
      </c>
      <c r="C438" s="1471"/>
      <c r="D438" s="1471"/>
      <c r="E438" s="1471"/>
      <c r="F438" s="1471"/>
      <c r="G438" s="1471"/>
      <c r="H438" s="1471"/>
      <c r="I438" s="1474"/>
      <c r="J438" s="1474"/>
      <c r="K438" s="1474"/>
      <c r="O438" s="562"/>
    </row>
    <row r="439" spans="1:15" s="292" customFormat="1" ht="18" customHeight="1" x14ac:dyDescent="0.25">
      <c r="A439" s="1469"/>
      <c r="B439" s="676" t="s">
        <v>692</v>
      </c>
      <c r="C439" s="1471"/>
      <c r="D439" s="1471"/>
      <c r="E439" s="1471"/>
      <c r="F439" s="1471"/>
      <c r="G439" s="1471"/>
      <c r="H439" s="1471"/>
      <c r="I439" s="1474"/>
      <c r="J439" s="1474"/>
      <c r="K439" s="1474"/>
      <c r="O439" s="562"/>
    </row>
    <row r="440" spans="1:15" s="292" customFormat="1" ht="16.5" customHeight="1" x14ac:dyDescent="0.25">
      <c r="A440" s="1469"/>
      <c r="B440" s="676" t="s">
        <v>693</v>
      </c>
      <c r="C440" s="1471"/>
      <c r="D440" s="1471"/>
      <c r="E440" s="1471"/>
      <c r="F440" s="1471"/>
      <c r="G440" s="1471"/>
      <c r="H440" s="1471"/>
      <c r="I440" s="1474"/>
      <c r="J440" s="1474"/>
      <c r="K440" s="1474"/>
      <c r="O440" s="562"/>
    </row>
    <row r="441" spans="1:15" s="292" customFormat="1" ht="14.25" customHeight="1" thickBot="1" x14ac:dyDescent="0.3">
      <c r="A441" s="1469"/>
      <c r="B441" s="676" t="s">
        <v>694</v>
      </c>
      <c r="C441" s="1472"/>
      <c r="D441" s="1472"/>
      <c r="E441" s="1472"/>
      <c r="F441" s="1472"/>
      <c r="G441" s="1472"/>
      <c r="H441" s="1472"/>
      <c r="I441" s="1475"/>
      <c r="J441" s="1475"/>
      <c r="K441" s="1475"/>
      <c r="O441" s="562"/>
    </row>
    <row r="442" spans="1:15" ht="54" customHeight="1" thickBot="1" x14ac:dyDescent="0.3">
      <c r="A442" s="1636" t="s">
        <v>951</v>
      </c>
      <c r="B442" s="1599"/>
      <c r="C442" s="1599"/>
      <c r="D442" s="1599"/>
      <c r="E442" s="1599"/>
      <c r="F442" s="1599"/>
      <c r="G442" s="1599"/>
      <c r="H442" s="1599"/>
      <c r="I442" s="1599"/>
      <c r="J442" s="1599"/>
      <c r="K442" s="1600"/>
      <c r="O442" s="562"/>
    </row>
    <row r="443" spans="1:15" ht="24.75" customHeight="1" x14ac:dyDescent="0.25">
      <c r="A443" s="618">
        <v>1</v>
      </c>
      <c r="B443" s="605">
        <v>2</v>
      </c>
      <c r="C443" s="605">
        <v>3</v>
      </c>
      <c r="D443" s="605">
        <v>4</v>
      </c>
      <c r="E443" s="584">
        <v>5</v>
      </c>
      <c r="F443" s="584" t="s">
        <v>170</v>
      </c>
      <c r="G443" s="605">
        <v>7</v>
      </c>
      <c r="H443" s="605">
        <v>8</v>
      </c>
      <c r="I443" s="605">
        <v>9</v>
      </c>
      <c r="J443" s="605">
        <v>10</v>
      </c>
      <c r="K443" s="680">
        <v>11</v>
      </c>
      <c r="O443" s="562"/>
    </row>
    <row r="444" spans="1:15" ht="59.25" customHeight="1" x14ac:dyDescent="0.25">
      <c r="A444" s="522"/>
      <c r="B444" s="579"/>
      <c r="C444" s="579"/>
      <c r="D444" s="586" t="s">
        <v>350</v>
      </c>
      <c r="E444" s="587" t="s">
        <v>351</v>
      </c>
      <c r="F444" s="588"/>
      <c r="G444" s="586" t="s">
        <v>352</v>
      </c>
      <c r="H444" s="586" t="s">
        <v>353</v>
      </c>
      <c r="I444" s="1460" t="s">
        <v>1230</v>
      </c>
      <c r="J444" s="1460" t="s">
        <v>1291</v>
      </c>
      <c r="K444" s="1460" t="s">
        <v>1292</v>
      </c>
      <c r="O444" s="562"/>
    </row>
    <row r="445" spans="1:15" ht="23.25" customHeight="1" x14ac:dyDescent="0.25">
      <c r="A445" s="575"/>
      <c r="B445" s="577"/>
      <c r="C445" s="577"/>
      <c r="D445" s="577"/>
      <c r="E445" s="578" t="s">
        <v>354</v>
      </c>
      <c r="F445" s="578" t="s">
        <v>355</v>
      </c>
      <c r="G445" s="577"/>
      <c r="H445" s="577"/>
      <c r="I445" s="1461"/>
      <c r="J445" s="1461"/>
      <c r="K445" s="1461"/>
      <c r="O445" s="562"/>
    </row>
    <row r="446" spans="1:15" s="292" customFormat="1" ht="89.25" customHeight="1" x14ac:dyDescent="0.25">
      <c r="A446" s="575"/>
      <c r="B446" s="601" t="s">
        <v>877</v>
      </c>
      <c r="C446" s="687"/>
      <c r="D446" s="688"/>
      <c r="E446" s="689"/>
      <c r="F446" s="689"/>
      <c r="G446" s="1179" t="s">
        <v>878</v>
      </c>
      <c r="H446" s="688"/>
      <c r="I446" s="423">
        <f>I447+I453++I459+I463+I466+I469</f>
        <v>265381.01</v>
      </c>
      <c r="J446" s="423">
        <f>J447+J453++J459+J463+J466+J469</f>
        <v>265319.93</v>
      </c>
      <c r="K446" s="423">
        <f>K447+K453++K459+K463+K466+K469</f>
        <v>26183.600000000002</v>
      </c>
      <c r="O446" s="562"/>
    </row>
    <row r="447" spans="1:15" s="292" customFormat="1" ht="36" customHeight="1" x14ac:dyDescent="0.25">
      <c r="A447" s="575" t="s">
        <v>293</v>
      </c>
      <c r="B447" s="601" t="s">
        <v>879</v>
      </c>
      <c r="C447" s="577"/>
      <c r="D447" s="681"/>
      <c r="E447" s="682"/>
      <c r="F447" s="682"/>
      <c r="G447" s="681" t="s">
        <v>880</v>
      </c>
      <c r="H447" s="681"/>
      <c r="I447" s="683">
        <f>I448+I451</f>
        <v>3450</v>
      </c>
      <c r="J447" s="683">
        <f>J448+J451</f>
        <v>9450</v>
      </c>
      <c r="K447" s="683">
        <f>K448+K451</f>
        <v>1885.5</v>
      </c>
      <c r="O447" s="562"/>
    </row>
    <row r="448" spans="1:15" s="292" customFormat="1" ht="35.25" customHeight="1" x14ac:dyDescent="0.25">
      <c r="A448" s="314" t="s">
        <v>111</v>
      </c>
      <c r="B448" s="614" t="s">
        <v>793</v>
      </c>
      <c r="C448" s="577"/>
      <c r="D448" s="681" t="s">
        <v>383</v>
      </c>
      <c r="E448" s="682" t="s">
        <v>91</v>
      </c>
      <c r="F448" s="682" t="s">
        <v>357</v>
      </c>
      <c r="G448" s="681" t="s">
        <v>881</v>
      </c>
      <c r="H448" s="681"/>
      <c r="I448" s="683">
        <f>I449+I450</f>
        <v>2450</v>
      </c>
      <c r="J448" s="683">
        <f>J449+J450</f>
        <v>8450</v>
      </c>
      <c r="K448" s="683">
        <f>K449+K450</f>
        <v>1885.5</v>
      </c>
      <c r="O448" s="562"/>
    </row>
    <row r="449" spans="1:15" s="292" customFormat="1" ht="80.25" customHeight="1" x14ac:dyDescent="0.25">
      <c r="A449" s="314" t="s">
        <v>309</v>
      </c>
      <c r="B449" s="614" t="s">
        <v>882</v>
      </c>
      <c r="C449" s="577"/>
      <c r="D449" s="681" t="s">
        <v>383</v>
      </c>
      <c r="E449" s="682" t="s">
        <v>91</v>
      </c>
      <c r="F449" s="682" t="s">
        <v>357</v>
      </c>
      <c r="G449" s="681" t="s">
        <v>0</v>
      </c>
      <c r="H449" s="681" t="s">
        <v>359</v>
      </c>
      <c r="I449" s="683">
        <v>950</v>
      </c>
      <c r="J449" s="683">
        <v>950</v>
      </c>
      <c r="K449" s="684">
        <v>450.89</v>
      </c>
      <c r="O449" s="562"/>
    </row>
    <row r="450" spans="1:15" s="292" customFormat="1" ht="48.75" customHeight="1" x14ac:dyDescent="0.25">
      <c r="A450" s="314" t="s">
        <v>310</v>
      </c>
      <c r="B450" s="685" t="s">
        <v>883</v>
      </c>
      <c r="C450" s="577"/>
      <c r="D450" s="681" t="s">
        <v>383</v>
      </c>
      <c r="E450" s="682" t="s">
        <v>91</v>
      </c>
      <c r="F450" s="682" t="s">
        <v>357</v>
      </c>
      <c r="G450" s="681" t="s">
        <v>1</v>
      </c>
      <c r="H450" s="681" t="s">
        <v>359</v>
      </c>
      <c r="I450" s="683">
        <v>1500</v>
      </c>
      <c r="J450" s="683">
        <v>7500</v>
      </c>
      <c r="K450" s="683">
        <v>1434.61</v>
      </c>
      <c r="O450" s="562"/>
    </row>
    <row r="451" spans="1:15" s="292" customFormat="1" ht="33" customHeight="1" x14ac:dyDescent="0.25">
      <c r="A451" s="314" t="s">
        <v>294</v>
      </c>
      <c r="B451" s="614" t="s">
        <v>884</v>
      </c>
      <c r="C451" s="577"/>
      <c r="D451" s="681" t="s">
        <v>383</v>
      </c>
      <c r="E451" s="682" t="s">
        <v>91</v>
      </c>
      <c r="F451" s="682" t="s">
        <v>385</v>
      </c>
      <c r="G451" s="681" t="s">
        <v>885</v>
      </c>
      <c r="H451" s="681"/>
      <c r="I451" s="683">
        <f>I452</f>
        <v>1000</v>
      </c>
      <c r="J451" s="683">
        <f>J452</f>
        <v>1000</v>
      </c>
      <c r="K451" s="683">
        <f>K452</f>
        <v>0</v>
      </c>
      <c r="O451" s="562"/>
    </row>
    <row r="452" spans="1:15" s="292" customFormat="1" ht="33.75" customHeight="1" x14ac:dyDescent="0.25">
      <c r="A452" s="314" t="s">
        <v>121</v>
      </c>
      <c r="B452" s="614" t="s">
        <v>886</v>
      </c>
      <c r="C452" s="577"/>
      <c r="D452" s="681" t="s">
        <v>383</v>
      </c>
      <c r="E452" s="682" t="s">
        <v>91</v>
      </c>
      <c r="F452" s="682" t="s">
        <v>385</v>
      </c>
      <c r="G452" s="681" t="s">
        <v>887</v>
      </c>
      <c r="H452" s="681" t="s">
        <v>359</v>
      </c>
      <c r="I452" s="683">
        <v>1000</v>
      </c>
      <c r="J452" s="683">
        <v>1000</v>
      </c>
      <c r="K452" s="683">
        <v>0</v>
      </c>
      <c r="O452" s="562"/>
    </row>
    <row r="453" spans="1:15" s="292" customFormat="1" ht="23.25" customHeight="1" x14ac:dyDescent="0.25">
      <c r="A453" s="686" t="s">
        <v>29</v>
      </c>
      <c r="B453" s="601" t="s">
        <v>888</v>
      </c>
      <c r="C453" s="687"/>
      <c r="D453" s="688"/>
      <c r="E453" s="689"/>
      <c r="F453" s="689"/>
      <c r="G453" s="688" t="s">
        <v>3</v>
      </c>
      <c r="H453" s="688"/>
      <c r="I453" s="690">
        <f>I454+I457+I458</f>
        <v>207210.45</v>
      </c>
      <c r="J453" s="690">
        <f>J454+J457+J458</f>
        <v>207210.44</v>
      </c>
      <c r="K453" s="690">
        <f>K454+K457+K458</f>
        <v>9348.4900000000016</v>
      </c>
      <c r="O453" s="562"/>
    </row>
    <row r="454" spans="1:15" s="292" customFormat="1" ht="64.5" customHeight="1" x14ac:dyDescent="0.25">
      <c r="A454" s="314" t="s">
        <v>121</v>
      </c>
      <c r="B454" s="614" t="s">
        <v>1241</v>
      </c>
      <c r="C454" s="577"/>
      <c r="D454" s="681" t="s">
        <v>383</v>
      </c>
      <c r="E454" s="682" t="s">
        <v>91</v>
      </c>
      <c r="F454" s="682" t="s">
        <v>385</v>
      </c>
      <c r="G454" s="681" t="s">
        <v>889</v>
      </c>
      <c r="H454" s="681"/>
      <c r="I454" s="683">
        <f>I455+I456</f>
        <v>2100.3000000000002</v>
      </c>
      <c r="J454" s="683">
        <f>J455+J456</f>
        <v>2100.29</v>
      </c>
      <c r="K454" s="683">
        <f>K455+K456</f>
        <v>0</v>
      </c>
      <c r="O454" s="562"/>
    </row>
    <row r="455" spans="1:15" s="292" customFormat="1" ht="32.25" customHeight="1" x14ac:dyDescent="0.25">
      <c r="A455" s="314" t="s">
        <v>31</v>
      </c>
      <c r="B455" s="614" t="s">
        <v>890</v>
      </c>
      <c r="C455" s="577"/>
      <c r="D455" s="681" t="s">
        <v>383</v>
      </c>
      <c r="E455" s="682" t="s">
        <v>91</v>
      </c>
      <c r="F455" s="682" t="s">
        <v>385</v>
      </c>
      <c r="G455" s="681" t="s">
        <v>4</v>
      </c>
      <c r="H455" s="681" t="s">
        <v>359</v>
      </c>
      <c r="I455" s="683">
        <v>2000.3</v>
      </c>
      <c r="J455" s="683">
        <v>2000.29</v>
      </c>
      <c r="K455" s="683">
        <v>0</v>
      </c>
      <c r="O455" s="562"/>
    </row>
    <row r="456" spans="1:15" s="292" customFormat="1" ht="32.25" customHeight="1" x14ac:dyDescent="0.25">
      <c r="A456" s="314" t="s">
        <v>32</v>
      </c>
      <c r="B456" s="614" t="s">
        <v>891</v>
      </c>
      <c r="C456" s="577"/>
      <c r="D456" s="681" t="s">
        <v>383</v>
      </c>
      <c r="E456" s="682" t="s">
        <v>91</v>
      </c>
      <c r="F456" s="682" t="s">
        <v>385</v>
      </c>
      <c r="G456" s="681" t="s">
        <v>599</v>
      </c>
      <c r="H456" s="681" t="s">
        <v>359</v>
      </c>
      <c r="I456" s="683">
        <v>100</v>
      </c>
      <c r="J456" s="683">
        <v>100</v>
      </c>
      <c r="K456" s="684">
        <v>0</v>
      </c>
      <c r="O456" s="562"/>
    </row>
    <row r="457" spans="1:15" s="292" customFormat="1" ht="33.75" customHeight="1" x14ac:dyDescent="0.25">
      <c r="A457" s="314" t="s">
        <v>449</v>
      </c>
      <c r="B457" s="213" t="s">
        <v>1242</v>
      </c>
      <c r="C457" s="72"/>
      <c r="D457" s="681" t="s">
        <v>383</v>
      </c>
      <c r="E457" s="682" t="s">
        <v>91</v>
      </c>
      <c r="F457" s="682" t="s">
        <v>385</v>
      </c>
      <c r="G457" s="681" t="s">
        <v>1243</v>
      </c>
      <c r="H457" s="681" t="s">
        <v>359</v>
      </c>
      <c r="I457" s="72">
        <v>699.71</v>
      </c>
      <c r="J457" s="72">
        <v>699.71</v>
      </c>
      <c r="K457" s="72">
        <v>699.71</v>
      </c>
      <c r="O457" s="562"/>
    </row>
    <row r="458" spans="1:15" s="292" customFormat="1" ht="33" customHeight="1" x14ac:dyDescent="0.25">
      <c r="A458" s="314" t="s">
        <v>450</v>
      </c>
      <c r="B458" s="213" t="s">
        <v>1244</v>
      </c>
      <c r="C458" s="72"/>
      <c r="D458" s="681" t="s">
        <v>383</v>
      </c>
      <c r="E458" s="682" t="s">
        <v>91</v>
      </c>
      <c r="F458" s="682" t="s">
        <v>385</v>
      </c>
      <c r="G458" s="681" t="s">
        <v>1245</v>
      </c>
      <c r="H458" s="681" t="s">
        <v>361</v>
      </c>
      <c r="I458" s="721">
        <v>204410.44</v>
      </c>
      <c r="J458" s="721">
        <v>204410.44</v>
      </c>
      <c r="K458" s="721">
        <v>8648.7800000000007</v>
      </c>
      <c r="O458" s="562"/>
    </row>
    <row r="459" spans="1:15" s="292" customFormat="1" ht="70.5" customHeight="1" x14ac:dyDescent="0.25">
      <c r="A459" s="686" t="s">
        <v>62</v>
      </c>
      <c r="B459" s="601" t="s">
        <v>892</v>
      </c>
      <c r="C459" s="687"/>
      <c r="D459" s="688"/>
      <c r="E459" s="688"/>
      <c r="F459" s="688"/>
      <c r="G459" s="688" t="s">
        <v>893</v>
      </c>
      <c r="H459" s="688"/>
      <c r="I459" s="690">
        <f>I460</f>
        <v>49000.56</v>
      </c>
      <c r="J459" s="690">
        <f>J460</f>
        <v>42939.49</v>
      </c>
      <c r="K459" s="690">
        <f>K460</f>
        <v>13494.11</v>
      </c>
      <c r="O459" s="562"/>
    </row>
    <row r="460" spans="1:15" s="292" customFormat="1" ht="78.75" customHeight="1" x14ac:dyDescent="0.25">
      <c r="A460" s="314" t="s">
        <v>129</v>
      </c>
      <c r="B460" s="614" t="s">
        <v>894</v>
      </c>
      <c r="C460" s="577"/>
      <c r="D460" s="681" t="s">
        <v>383</v>
      </c>
      <c r="E460" s="682" t="s">
        <v>377</v>
      </c>
      <c r="F460" s="682" t="s">
        <v>378</v>
      </c>
      <c r="G460" s="681" t="s">
        <v>897</v>
      </c>
      <c r="H460" s="681" t="s">
        <v>90</v>
      </c>
      <c r="I460" s="683">
        <f>I461+I462</f>
        <v>49000.56</v>
      </c>
      <c r="J460" s="683">
        <f>J461+J462</f>
        <v>42939.49</v>
      </c>
      <c r="K460" s="683">
        <f>K461+K462</f>
        <v>13494.11</v>
      </c>
      <c r="O460" s="562"/>
    </row>
    <row r="461" spans="1:15" s="292" customFormat="1" ht="74.25" customHeight="1" x14ac:dyDescent="0.25">
      <c r="A461" s="314" t="s">
        <v>64</v>
      </c>
      <c r="B461" s="614" t="s">
        <v>1246</v>
      </c>
      <c r="C461" s="577"/>
      <c r="D461" s="681" t="s">
        <v>383</v>
      </c>
      <c r="E461" s="682" t="s">
        <v>377</v>
      </c>
      <c r="F461" s="682" t="s">
        <v>378</v>
      </c>
      <c r="G461" s="681" t="s">
        <v>1247</v>
      </c>
      <c r="H461" s="681" t="s">
        <v>90</v>
      </c>
      <c r="I461" s="683">
        <v>30933.360000000001</v>
      </c>
      <c r="J461" s="683">
        <v>30933.360000000001</v>
      </c>
      <c r="K461" s="683">
        <v>3817.53</v>
      </c>
      <c r="O461" s="562"/>
    </row>
    <row r="462" spans="1:15" s="292" customFormat="1" ht="91.5" customHeight="1" x14ac:dyDescent="0.25">
      <c r="A462" s="314" t="s">
        <v>65</v>
      </c>
      <c r="B462" s="614" t="s">
        <v>895</v>
      </c>
      <c r="C462" s="577"/>
      <c r="D462" s="681" t="s">
        <v>383</v>
      </c>
      <c r="E462" s="682" t="s">
        <v>377</v>
      </c>
      <c r="F462" s="682" t="s">
        <v>378</v>
      </c>
      <c r="G462" s="681" t="s">
        <v>898</v>
      </c>
      <c r="H462" s="681" t="s">
        <v>896</v>
      </c>
      <c r="I462" s="683">
        <v>18067.2</v>
      </c>
      <c r="J462" s="683">
        <v>12006.13</v>
      </c>
      <c r="K462" s="684">
        <v>9676.58</v>
      </c>
      <c r="O462" s="562"/>
    </row>
    <row r="463" spans="1:15" s="292" customFormat="1" ht="35.25" customHeight="1" x14ac:dyDescent="0.25">
      <c r="A463" s="686" t="s">
        <v>86</v>
      </c>
      <c r="B463" s="601" t="s">
        <v>454</v>
      </c>
      <c r="C463" s="601"/>
      <c r="D463" s="688"/>
      <c r="E463" s="689"/>
      <c r="F463" s="689"/>
      <c r="G463" s="688" t="s">
        <v>903</v>
      </c>
      <c r="H463" s="688"/>
      <c r="I463" s="691">
        <f t="shared" ref="I463:K464" si="5">I464</f>
        <v>100</v>
      </c>
      <c r="J463" s="691">
        <f t="shared" si="5"/>
        <v>100</v>
      </c>
      <c r="K463" s="691">
        <f t="shared" si="5"/>
        <v>0</v>
      </c>
      <c r="O463" s="562"/>
    </row>
    <row r="464" spans="1:15" s="292" customFormat="1" ht="47.25" customHeight="1" x14ac:dyDescent="0.25">
      <c r="A464" s="314" t="s">
        <v>158</v>
      </c>
      <c r="B464" s="614" t="s">
        <v>899</v>
      </c>
      <c r="C464" s="601"/>
      <c r="D464" s="688"/>
      <c r="E464" s="689"/>
      <c r="F464" s="689"/>
      <c r="G464" s="681" t="s">
        <v>901</v>
      </c>
      <c r="H464" s="688"/>
      <c r="I464" s="692">
        <f t="shared" si="5"/>
        <v>100</v>
      </c>
      <c r="J464" s="692">
        <f t="shared" si="5"/>
        <v>100</v>
      </c>
      <c r="K464" s="692">
        <f t="shared" si="5"/>
        <v>0</v>
      </c>
      <c r="O464" s="562"/>
    </row>
    <row r="465" spans="1:15" s="292" customFormat="1" ht="57.75" customHeight="1" x14ac:dyDescent="0.25">
      <c r="A465" s="314" t="s">
        <v>340</v>
      </c>
      <c r="B465" s="614" t="s">
        <v>900</v>
      </c>
      <c r="C465" s="614"/>
      <c r="D465" s="681" t="s">
        <v>383</v>
      </c>
      <c r="E465" s="682" t="s">
        <v>91</v>
      </c>
      <c r="F465" s="682" t="s">
        <v>385</v>
      </c>
      <c r="G465" s="681" t="s">
        <v>5</v>
      </c>
      <c r="H465" s="681" t="s">
        <v>359</v>
      </c>
      <c r="I465" s="692">
        <v>100</v>
      </c>
      <c r="J465" s="692">
        <v>100</v>
      </c>
      <c r="K465" s="693">
        <v>0</v>
      </c>
      <c r="O465" s="562"/>
    </row>
    <row r="466" spans="1:15" s="292" customFormat="1" ht="29.25" customHeight="1" x14ac:dyDescent="0.25">
      <c r="A466" s="686" t="s">
        <v>103</v>
      </c>
      <c r="B466" s="601" t="s">
        <v>456</v>
      </c>
      <c r="C466" s="601"/>
      <c r="D466" s="694"/>
      <c r="E466" s="695"/>
      <c r="F466" s="695"/>
      <c r="G466" s="688" t="s">
        <v>902</v>
      </c>
      <c r="H466" s="694"/>
      <c r="I466" s="691">
        <f>I467</f>
        <v>4620</v>
      </c>
      <c r="J466" s="691">
        <f>J467</f>
        <v>4620</v>
      </c>
      <c r="K466" s="691">
        <f>K467</f>
        <v>693</v>
      </c>
      <c r="O466" s="562"/>
    </row>
    <row r="467" spans="1:15" s="292" customFormat="1" ht="33" customHeight="1" x14ac:dyDescent="0.25">
      <c r="A467" s="314" t="s">
        <v>254</v>
      </c>
      <c r="B467" s="614" t="s">
        <v>904</v>
      </c>
      <c r="C467" s="614"/>
      <c r="D467" s="681" t="s">
        <v>383</v>
      </c>
      <c r="E467" s="682" t="s">
        <v>377</v>
      </c>
      <c r="F467" s="682" t="s">
        <v>378</v>
      </c>
      <c r="G467" s="681" t="s">
        <v>907</v>
      </c>
      <c r="H467" s="681" t="s">
        <v>90</v>
      </c>
      <c r="I467" s="692">
        <v>4620</v>
      </c>
      <c r="J467" s="692">
        <f>J468</f>
        <v>4620</v>
      </c>
      <c r="K467" s="692">
        <f>K468</f>
        <v>693</v>
      </c>
      <c r="O467" s="562"/>
    </row>
    <row r="468" spans="1:15" s="292" customFormat="1" ht="19.5" customHeight="1" x14ac:dyDescent="0.25">
      <c r="A468" s="314" t="s">
        <v>905</v>
      </c>
      <c r="B468" s="614" t="s">
        <v>906</v>
      </c>
      <c r="C468" s="614"/>
      <c r="D468" s="681" t="s">
        <v>383</v>
      </c>
      <c r="E468" s="682" t="s">
        <v>377</v>
      </c>
      <c r="F468" s="682" t="s">
        <v>378</v>
      </c>
      <c r="G468" s="681" t="s">
        <v>484</v>
      </c>
      <c r="H468" s="681" t="s">
        <v>828</v>
      </c>
      <c r="I468" s="692">
        <v>4620</v>
      </c>
      <c r="J468" s="692">
        <v>4620</v>
      </c>
      <c r="K468" s="692">
        <v>693</v>
      </c>
      <c r="O468" s="562"/>
    </row>
    <row r="469" spans="1:15" s="292" customFormat="1" ht="85.5" x14ac:dyDescent="0.25">
      <c r="A469" s="686" t="s">
        <v>485</v>
      </c>
      <c r="B469" s="601" t="s">
        <v>908</v>
      </c>
      <c r="C469" s="601"/>
      <c r="D469" s="688"/>
      <c r="E469" s="689"/>
      <c r="F469" s="689"/>
      <c r="G469" s="688" t="s">
        <v>909</v>
      </c>
      <c r="H469" s="688"/>
      <c r="I469" s="691">
        <f>I470</f>
        <v>1000</v>
      </c>
      <c r="J469" s="691">
        <f>J470</f>
        <v>1000</v>
      </c>
      <c r="K469" s="691">
        <f>K470</f>
        <v>762.5</v>
      </c>
      <c r="O469" s="562"/>
    </row>
    <row r="470" spans="1:15" s="292" customFormat="1" ht="35.25" customHeight="1" x14ac:dyDescent="0.25">
      <c r="A470" s="314" t="s">
        <v>874</v>
      </c>
      <c r="B470" s="614" t="s">
        <v>910</v>
      </c>
      <c r="C470" s="601"/>
      <c r="D470" s="681" t="s">
        <v>383</v>
      </c>
      <c r="E470" s="682" t="s">
        <v>91</v>
      </c>
      <c r="F470" s="682" t="s">
        <v>357</v>
      </c>
      <c r="G470" s="681" t="s">
        <v>911</v>
      </c>
      <c r="H470" s="681" t="s">
        <v>394</v>
      </c>
      <c r="I470" s="692">
        <v>1000</v>
      </c>
      <c r="J470" s="692">
        <v>1000</v>
      </c>
      <c r="K470" s="692">
        <v>762.5</v>
      </c>
      <c r="O470" s="562"/>
    </row>
    <row r="471" spans="1:15" s="292" customFormat="1" ht="35.25" customHeight="1" thickBot="1" x14ac:dyDescent="0.3">
      <c r="A471" s="1602" t="s">
        <v>912</v>
      </c>
      <c r="B471" s="1603"/>
      <c r="C471" s="1603"/>
      <c r="D471" s="1603"/>
      <c r="E471" s="1603"/>
      <c r="F471" s="1603"/>
      <c r="G471" s="1603"/>
      <c r="H471" s="1603"/>
      <c r="I471" s="1603"/>
      <c r="J471" s="1603"/>
      <c r="K471" s="1604"/>
      <c r="O471" s="562"/>
    </row>
    <row r="472" spans="1:15" s="292" customFormat="1" ht="35.25" customHeight="1" x14ac:dyDescent="0.25">
      <c r="A472" s="1456" t="s">
        <v>290</v>
      </c>
      <c r="B472" s="1456" t="s">
        <v>639</v>
      </c>
      <c r="C472" s="1456" t="s">
        <v>640</v>
      </c>
      <c r="D472" s="1457" t="s">
        <v>641</v>
      </c>
      <c r="E472" s="1458"/>
      <c r="F472" s="1458"/>
      <c r="G472" s="1458"/>
      <c r="H472" s="1459"/>
      <c r="I472" s="1457" t="s">
        <v>950</v>
      </c>
      <c r="J472" s="1458"/>
      <c r="K472" s="1459"/>
      <c r="O472" s="562"/>
    </row>
    <row r="473" spans="1:15" s="292" customFormat="1" ht="65.25" customHeight="1" x14ac:dyDescent="0.25">
      <c r="A473" s="1431"/>
      <c r="B473" s="1431"/>
      <c r="C473" s="1431"/>
      <c r="D473" s="1056" t="s">
        <v>350</v>
      </c>
      <c r="E473" s="1435" t="s">
        <v>351</v>
      </c>
      <c r="F473" s="1436"/>
      <c r="G473" s="1056" t="s">
        <v>643</v>
      </c>
      <c r="H473" s="1056" t="s">
        <v>353</v>
      </c>
      <c r="I473" s="1460" t="s">
        <v>1230</v>
      </c>
      <c r="J473" s="1460" t="s">
        <v>1291</v>
      </c>
      <c r="K473" s="1460" t="s">
        <v>1292</v>
      </c>
      <c r="O473" s="562"/>
    </row>
    <row r="474" spans="1:15" s="292" customFormat="1" ht="24.75" customHeight="1" x14ac:dyDescent="0.25">
      <c r="A474" s="1069">
        <v>1</v>
      </c>
      <c r="B474" s="1069">
        <v>2</v>
      </c>
      <c r="C474" s="1069">
        <v>3</v>
      </c>
      <c r="D474" s="1069">
        <v>4</v>
      </c>
      <c r="E474" s="1063">
        <v>5</v>
      </c>
      <c r="F474" s="1063" t="s">
        <v>170</v>
      </c>
      <c r="G474" s="1069">
        <v>7</v>
      </c>
      <c r="H474" s="1069">
        <v>8</v>
      </c>
      <c r="I474" s="1461"/>
      <c r="J474" s="1461"/>
      <c r="K474" s="1461"/>
      <c r="O474" s="562"/>
    </row>
    <row r="475" spans="1:15" s="292" customFormat="1" ht="70.5" customHeight="1" x14ac:dyDescent="0.25">
      <c r="A475" s="583"/>
      <c r="B475" s="701" t="s">
        <v>919</v>
      </c>
      <c r="C475" s="604" t="s">
        <v>644</v>
      </c>
      <c r="D475" s="593"/>
      <c r="E475" s="23"/>
      <c r="F475" s="23"/>
      <c r="G475" s="682" t="s">
        <v>920</v>
      </c>
      <c r="H475" s="23"/>
      <c r="I475" s="1326">
        <f t="shared" ref="I475:K476" si="6">I476</f>
        <v>5970000</v>
      </c>
      <c r="J475" s="1326">
        <f t="shared" si="6"/>
        <v>8470000</v>
      </c>
      <c r="K475" s="1326">
        <f t="shared" si="6"/>
        <v>3203907.88</v>
      </c>
      <c r="O475" s="562"/>
    </row>
    <row r="476" spans="1:15" s="292" customFormat="1" ht="70.5" customHeight="1" x14ac:dyDescent="0.25">
      <c r="A476" s="703" t="s">
        <v>293</v>
      </c>
      <c r="B476" s="31" t="s">
        <v>918</v>
      </c>
      <c r="C476" s="612"/>
      <c r="D476" s="592"/>
      <c r="E476" s="702"/>
      <c r="F476" s="702"/>
      <c r="G476" s="705" t="s">
        <v>921</v>
      </c>
      <c r="H476" s="702"/>
      <c r="I476" s="1327">
        <f t="shared" si="6"/>
        <v>5970000</v>
      </c>
      <c r="J476" s="1327">
        <f t="shared" si="6"/>
        <v>8470000</v>
      </c>
      <c r="K476" s="1327">
        <f t="shared" si="6"/>
        <v>3203907.88</v>
      </c>
      <c r="O476" s="562"/>
    </row>
    <row r="477" spans="1:15" s="292" customFormat="1" ht="48" customHeight="1" x14ac:dyDescent="0.25">
      <c r="A477" s="593" t="s">
        <v>111</v>
      </c>
      <c r="B477" s="707" t="s">
        <v>922</v>
      </c>
      <c r="C477" s="706"/>
      <c r="D477" s="592">
        <v>971</v>
      </c>
      <c r="E477" s="592" t="s">
        <v>91</v>
      </c>
      <c r="F477" s="592" t="s">
        <v>385</v>
      </c>
      <c r="G477" s="592" t="s">
        <v>923</v>
      </c>
      <c r="H477" s="592" t="s">
        <v>90</v>
      </c>
      <c r="I477" s="1325">
        <f>I478+I479+I480+I481</f>
        <v>5970000</v>
      </c>
      <c r="J477" s="1325">
        <f>J478+J479+J480+J481</f>
        <v>8470000</v>
      </c>
      <c r="K477" s="1325">
        <f>K478+K479+K480+K481</f>
        <v>3203907.88</v>
      </c>
      <c r="O477" s="562"/>
    </row>
    <row r="478" spans="1:15" s="292" customFormat="1" ht="31.5" customHeight="1" x14ac:dyDescent="0.25">
      <c r="A478" s="593" t="s">
        <v>308</v>
      </c>
      <c r="B478" s="36" t="s">
        <v>645</v>
      </c>
      <c r="C478" s="696"/>
      <c r="D478" s="592">
        <v>971</v>
      </c>
      <c r="E478" s="592" t="s">
        <v>91</v>
      </c>
      <c r="F478" s="592" t="s">
        <v>381</v>
      </c>
      <c r="G478" s="592" t="s">
        <v>924</v>
      </c>
      <c r="H478" s="592" t="s">
        <v>359</v>
      </c>
      <c r="I478" s="1324">
        <v>70000</v>
      </c>
      <c r="J478" s="1324">
        <v>180000</v>
      </c>
      <c r="K478" s="1324">
        <v>137673.84</v>
      </c>
      <c r="O478" s="562"/>
    </row>
    <row r="479" spans="1:15" s="292" customFormat="1" ht="16.5" customHeight="1" x14ac:dyDescent="0.25">
      <c r="A479" s="698" t="s">
        <v>309</v>
      </c>
      <c r="B479" s="292" t="s">
        <v>925</v>
      </c>
      <c r="C479" s="699"/>
      <c r="D479" s="53">
        <v>971</v>
      </c>
      <c r="E479" s="53" t="s">
        <v>91</v>
      </c>
      <c r="F479" s="53" t="s">
        <v>381</v>
      </c>
      <c r="G479" s="53" t="s">
        <v>221</v>
      </c>
      <c r="H479" s="53">
        <v>244</v>
      </c>
      <c r="I479" s="704">
        <v>4900000</v>
      </c>
      <c r="J479" s="704">
        <v>4790000</v>
      </c>
      <c r="K479" s="704">
        <v>2485734.04</v>
      </c>
      <c r="O479" s="562"/>
    </row>
    <row r="480" spans="1:15" s="292" customFormat="1" ht="18" customHeight="1" x14ac:dyDescent="0.25">
      <c r="A480" s="698" t="s">
        <v>310</v>
      </c>
      <c r="B480" s="36" t="s">
        <v>289</v>
      </c>
      <c r="C480" s="700"/>
      <c r="D480" s="698" t="s">
        <v>383</v>
      </c>
      <c r="E480" s="698" t="s">
        <v>91</v>
      </c>
      <c r="F480" s="698" t="s">
        <v>385</v>
      </c>
      <c r="G480" s="698" t="s">
        <v>222</v>
      </c>
      <c r="H480" s="698" t="s">
        <v>359</v>
      </c>
      <c r="I480" s="708">
        <v>1000000</v>
      </c>
      <c r="J480" s="708">
        <v>3500000</v>
      </c>
      <c r="K480" s="708">
        <v>580500</v>
      </c>
      <c r="O480" s="562"/>
    </row>
    <row r="481" spans="1:15" s="292" customFormat="1" ht="29.25" customHeight="1" x14ac:dyDescent="0.25">
      <c r="A481" s="698" t="s">
        <v>469</v>
      </c>
      <c r="B481" s="614" t="s">
        <v>927</v>
      </c>
      <c r="C481" s="601"/>
      <c r="D481" s="681" t="s">
        <v>383</v>
      </c>
      <c r="E481" s="681" t="s">
        <v>91</v>
      </c>
      <c r="F481" s="681" t="s">
        <v>385</v>
      </c>
      <c r="G481" s="681" t="s">
        <v>926</v>
      </c>
      <c r="H481" s="681" t="s">
        <v>359</v>
      </c>
      <c r="I481" s="692">
        <v>0</v>
      </c>
      <c r="J481" s="692">
        <v>0</v>
      </c>
      <c r="K481" s="692">
        <v>0</v>
      </c>
      <c r="O481" s="562"/>
    </row>
    <row r="482" spans="1:15" s="292" customFormat="1" ht="35.25" customHeight="1" thickBot="1" x14ac:dyDescent="0.3">
      <c r="A482" s="1602" t="s">
        <v>928</v>
      </c>
      <c r="B482" s="1603"/>
      <c r="C482" s="1603"/>
      <c r="D482" s="1603"/>
      <c r="E482" s="1603"/>
      <c r="F482" s="1603"/>
      <c r="G482" s="1603"/>
      <c r="H482" s="1603"/>
      <c r="I482" s="1603"/>
      <c r="J482" s="1603"/>
      <c r="K482" s="1604"/>
      <c r="O482" s="562"/>
    </row>
    <row r="483" spans="1:15" s="292" customFormat="1" ht="35.25" customHeight="1" x14ac:dyDescent="0.25">
      <c r="A483" s="1456" t="s">
        <v>290</v>
      </c>
      <c r="B483" s="1456" t="s">
        <v>639</v>
      </c>
      <c r="C483" s="1456" t="s">
        <v>640</v>
      </c>
      <c r="D483" s="1457" t="s">
        <v>641</v>
      </c>
      <c r="E483" s="1458"/>
      <c r="F483" s="1458"/>
      <c r="G483" s="1458"/>
      <c r="H483" s="1459"/>
      <c r="I483" s="1457" t="s">
        <v>950</v>
      </c>
      <c r="J483" s="1458"/>
      <c r="K483" s="1459"/>
      <c r="O483" s="562"/>
    </row>
    <row r="484" spans="1:15" s="292" customFormat="1" ht="56.25" customHeight="1" x14ac:dyDescent="0.25">
      <c r="A484" s="1431"/>
      <c r="B484" s="1431"/>
      <c r="C484" s="1431"/>
      <c r="D484" s="485" t="s">
        <v>350</v>
      </c>
      <c r="E484" s="1435" t="s">
        <v>351</v>
      </c>
      <c r="F484" s="1436"/>
      <c r="G484" s="485" t="s">
        <v>643</v>
      </c>
      <c r="H484" s="485" t="s">
        <v>353</v>
      </c>
      <c r="I484" s="1460" t="s">
        <v>1230</v>
      </c>
      <c r="J484" s="1460" t="s">
        <v>1291</v>
      </c>
      <c r="K484" s="1460" t="s">
        <v>1292</v>
      </c>
      <c r="O484" s="562"/>
    </row>
    <row r="485" spans="1:15" s="292" customFormat="1" ht="12.75" customHeight="1" x14ac:dyDescent="0.25">
      <c r="A485" s="605">
        <v>1</v>
      </c>
      <c r="B485" s="605">
        <v>2</v>
      </c>
      <c r="C485" s="605">
        <v>3</v>
      </c>
      <c r="D485" s="605">
        <v>4</v>
      </c>
      <c r="E485" s="584">
        <v>5</v>
      </c>
      <c r="F485" s="584" t="s">
        <v>170</v>
      </c>
      <c r="G485" s="605">
        <v>7</v>
      </c>
      <c r="H485" s="605">
        <v>8</v>
      </c>
      <c r="I485" s="1461"/>
      <c r="J485" s="1461"/>
      <c r="K485" s="1461"/>
      <c r="O485" s="562"/>
    </row>
    <row r="486" spans="1:15" s="292" customFormat="1" ht="23.25" customHeight="1" x14ac:dyDescent="0.25">
      <c r="A486" s="710"/>
      <c r="B486" s="615" t="s">
        <v>92</v>
      </c>
      <c r="C486" s="1452"/>
      <c r="D486" s="1453"/>
      <c r="E486" s="1453"/>
      <c r="F486" s="1453"/>
      <c r="G486" s="1453"/>
      <c r="H486" s="1454"/>
      <c r="I486" s="711">
        <f>I487+I489+I492</f>
        <v>20284544.400000002</v>
      </c>
      <c r="J486" s="711">
        <f>J487+J489+J492</f>
        <v>27878702.090000004</v>
      </c>
      <c r="K486" s="711">
        <f>K487+K489+K492</f>
        <v>2920755.98</v>
      </c>
      <c r="O486" s="562"/>
    </row>
    <row r="487" spans="1:15" s="292" customFormat="1" ht="45" customHeight="1" x14ac:dyDescent="0.25">
      <c r="A487" s="686" t="s">
        <v>929</v>
      </c>
      <c r="B487" s="601" t="s">
        <v>930</v>
      </c>
      <c r="C487" s="687" t="s">
        <v>948</v>
      </c>
      <c r="D487" s="688"/>
      <c r="E487" s="688"/>
      <c r="F487" s="688"/>
      <c r="G487" s="688" t="s">
        <v>931</v>
      </c>
      <c r="H487" s="688"/>
      <c r="I487" s="690">
        <f>I488</f>
        <v>5247938.05</v>
      </c>
      <c r="J487" s="690">
        <f>J488</f>
        <v>5247938.05</v>
      </c>
      <c r="K487" s="690">
        <f>K488</f>
        <v>0</v>
      </c>
      <c r="O487" s="562"/>
    </row>
    <row r="488" spans="1:15" s="292" customFormat="1" ht="45" customHeight="1" x14ac:dyDescent="0.25">
      <c r="A488" s="314" t="s">
        <v>111</v>
      </c>
      <c r="B488" s="614" t="s">
        <v>932</v>
      </c>
      <c r="C488" s="681"/>
      <c r="D488" s="681" t="s">
        <v>383</v>
      </c>
      <c r="E488" s="682" t="s">
        <v>91</v>
      </c>
      <c r="F488" s="682" t="s">
        <v>381</v>
      </c>
      <c r="G488" s="681" t="s">
        <v>933</v>
      </c>
      <c r="H488" s="681" t="s">
        <v>359</v>
      </c>
      <c r="I488" s="683">
        <v>5247938.05</v>
      </c>
      <c r="J488" s="683">
        <v>5247938.05</v>
      </c>
      <c r="K488" s="683">
        <v>0</v>
      </c>
      <c r="O488" s="562"/>
    </row>
    <row r="489" spans="1:15" s="292" customFormat="1" ht="63" customHeight="1" x14ac:dyDescent="0.25">
      <c r="A489" s="686" t="s">
        <v>29</v>
      </c>
      <c r="B489" s="601" t="s">
        <v>934</v>
      </c>
      <c r="C489" s="687" t="s">
        <v>948</v>
      </c>
      <c r="D489" s="688"/>
      <c r="E489" s="689"/>
      <c r="F489" s="689"/>
      <c r="G489" s="688" t="s">
        <v>935</v>
      </c>
      <c r="H489" s="688"/>
      <c r="I489" s="690">
        <f>I490+I491</f>
        <v>14245315.030000001</v>
      </c>
      <c r="J489" s="690">
        <f>J490+J491</f>
        <v>14245315.030000001</v>
      </c>
      <c r="K489" s="690">
        <f>K490+K491</f>
        <v>2315226.34</v>
      </c>
      <c r="O489" s="562"/>
    </row>
    <row r="490" spans="1:15" s="292" customFormat="1" ht="72.75" customHeight="1" x14ac:dyDescent="0.25">
      <c r="A490" s="314" t="s">
        <v>121</v>
      </c>
      <c r="B490" s="614" t="s">
        <v>936</v>
      </c>
      <c r="C490" s="681"/>
      <c r="D490" s="681" t="s">
        <v>383</v>
      </c>
      <c r="E490" s="682" t="s">
        <v>91</v>
      </c>
      <c r="F490" s="682" t="s">
        <v>381</v>
      </c>
      <c r="G490" s="681" t="s">
        <v>937</v>
      </c>
      <c r="H490" s="681" t="s">
        <v>359</v>
      </c>
      <c r="I490" s="683">
        <v>14102861.880000001</v>
      </c>
      <c r="J490" s="683">
        <v>14102861.880000001</v>
      </c>
      <c r="K490" s="683">
        <v>2292074.08</v>
      </c>
      <c r="O490" s="562"/>
    </row>
    <row r="491" spans="1:15" s="292" customFormat="1" ht="75.75" customHeight="1" x14ac:dyDescent="0.25">
      <c r="A491" s="314" t="s">
        <v>124</v>
      </c>
      <c r="B491" s="614" t="s">
        <v>938</v>
      </c>
      <c r="C491" s="681"/>
      <c r="D491" s="681" t="s">
        <v>383</v>
      </c>
      <c r="E491" s="682" t="s">
        <v>91</v>
      </c>
      <c r="F491" s="682" t="s">
        <v>381</v>
      </c>
      <c r="G491" s="681" t="s">
        <v>939</v>
      </c>
      <c r="H491" s="681" t="s">
        <v>359</v>
      </c>
      <c r="I491" s="683">
        <v>142453.15</v>
      </c>
      <c r="J491" s="683">
        <v>142453.15</v>
      </c>
      <c r="K491" s="683">
        <v>23152.26</v>
      </c>
      <c r="O491" s="562"/>
    </row>
    <row r="492" spans="1:15" s="292" customFormat="1" ht="45" customHeight="1" x14ac:dyDescent="0.25">
      <c r="A492" s="686" t="s">
        <v>62</v>
      </c>
      <c r="B492" s="1212" t="s">
        <v>940</v>
      </c>
      <c r="C492" s="688"/>
      <c r="D492" s="688"/>
      <c r="E492" s="689"/>
      <c r="F492" s="689"/>
      <c r="G492" s="688" t="s">
        <v>941</v>
      </c>
      <c r="H492" s="688"/>
      <c r="I492" s="690">
        <f>I493+I494+I495+I496</f>
        <v>791291.32000000007</v>
      </c>
      <c r="J492" s="690">
        <f>J493+J494+J495+J496</f>
        <v>8385449.0100000007</v>
      </c>
      <c r="K492" s="690">
        <f>K493+K494+K495+K496</f>
        <v>605529.64</v>
      </c>
      <c r="O492" s="562"/>
    </row>
    <row r="493" spans="1:15" s="292" customFormat="1" ht="45" customHeight="1" x14ac:dyDescent="0.25">
      <c r="A493" s="314" t="s">
        <v>129</v>
      </c>
      <c r="B493" s="614" t="s">
        <v>857</v>
      </c>
      <c r="C493" s="681"/>
      <c r="D493" s="681" t="s">
        <v>383</v>
      </c>
      <c r="E493" s="682" t="s">
        <v>91</v>
      </c>
      <c r="F493" s="682" t="s">
        <v>381</v>
      </c>
      <c r="G493" s="681" t="s">
        <v>942</v>
      </c>
      <c r="H493" s="681" t="s">
        <v>359</v>
      </c>
      <c r="I493" s="683">
        <v>400000</v>
      </c>
      <c r="J493" s="683">
        <v>400000</v>
      </c>
      <c r="K493" s="684">
        <v>153250</v>
      </c>
      <c r="O493" s="562"/>
    </row>
    <row r="494" spans="1:15" s="292" customFormat="1" ht="60.75" customHeight="1" x14ac:dyDescent="0.25">
      <c r="A494" s="314" t="s">
        <v>439</v>
      </c>
      <c r="B494" s="614" t="s">
        <v>944</v>
      </c>
      <c r="C494" s="681"/>
      <c r="D494" s="681" t="s">
        <v>383</v>
      </c>
      <c r="E494" s="682" t="s">
        <v>91</v>
      </c>
      <c r="F494" s="682" t="s">
        <v>381</v>
      </c>
      <c r="G494" s="681" t="s">
        <v>943</v>
      </c>
      <c r="H494" s="681" t="s">
        <v>359</v>
      </c>
      <c r="I494" s="683">
        <v>241291.32</v>
      </c>
      <c r="J494" s="683">
        <v>241291.32</v>
      </c>
      <c r="K494" s="684">
        <v>104000</v>
      </c>
      <c r="O494" s="562"/>
    </row>
    <row r="495" spans="1:15" s="292" customFormat="1" ht="62.25" customHeight="1" x14ac:dyDescent="0.25">
      <c r="A495" s="314" t="s">
        <v>440</v>
      </c>
      <c r="B495" s="614" t="s">
        <v>1248</v>
      </c>
      <c r="C495" s="681"/>
      <c r="D495" s="681" t="s">
        <v>383</v>
      </c>
      <c r="E495" s="682" t="s">
        <v>91</v>
      </c>
      <c r="F495" s="682" t="s">
        <v>381</v>
      </c>
      <c r="G495" s="681" t="s">
        <v>945</v>
      </c>
      <c r="H495" s="681" t="s">
        <v>359</v>
      </c>
      <c r="I495" s="683">
        <v>100000</v>
      </c>
      <c r="J495" s="683">
        <v>7694157.6900000004</v>
      </c>
      <c r="K495" s="684">
        <v>348279.64</v>
      </c>
      <c r="O495" s="562"/>
    </row>
    <row r="496" spans="1:15" s="292" customFormat="1" ht="62.25" customHeight="1" x14ac:dyDescent="0.25">
      <c r="A496" s="314" t="s">
        <v>86</v>
      </c>
      <c r="B496" s="614" t="s">
        <v>946</v>
      </c>
      <c r="C496" s="681"/>
      <c r="D496" s="681" t="s">
        <v>383</v>
      </c>
      <c r="E496" s="682" t="s">
        <v>91</v>
      </c>
      <c r="F496" s="682" t="s">
        <v>381</v>
      </c>
      <c r="G496" s="681" t="s">
        <v>947</v>
      </c>
      <c r="H496" s="681" t="s">
        <v>90</v>
      </c>
      <c r="I496" s="683">
        <v>50000</v>
      </c>
      <c r="J496" s="683">
        <v>50000</v>
      </c>
      <c r="K496" s="683">
        <v>0</v>
      </c>
      <c r="O496" s="562"/>
    </row>
    <row r="497" spans="1:15" s="292" customFormat="1" ht="45" customHeight="1" x14ac:dyDescent="0.25">
      <c r="A497" s="1455" t="s">
        <v>949</v>
      </c>
      <c r="B497" s="1455"/>
      <c r="C497" s="1455"/>
      <c r="D497" s="1455"/>
      <c r="E497" s="1455"/>
      <c r="F497" s="1455"/>
      <c r="G497" s="1455"/>
      <c r="H497" s="1455"/>
      <c r="I497" s="1455"/>
      <c r="J497" s="1455"/>
      <c r="K497" s="1455"/>
      <c r="O497" s="562"/>
    </row>
    <row r="498" spans="1:15" s="292" customFormat="1" ht="45" customHeight="1" x14ac:dyDescent="0.25">
      <c r="A498" s="1430" t="s">
        <v>290</v>
      </c>
      <c r="B498" s="1430" t="s">
        <v>639</v>
      </c>
      <c r="C498" s="1430" t="s">
        <v>640</v>
      </c>
      <c r="D498" s="1432" t="s">
        <v>641</v>
      </c>
      <c r="E498" s="1433"/>
      <c r="F498" s="1433"/>
      <c r="G498" s="1433"/>
      <c r="H498" s="1434"/>
      <c r="I498" s="1432" t="s">
        <v>950</v>
      </c>
      <c r="J498" s="1433"/>
      <c r="K498" s="1434"/>
      <c r="O498" s="562"/>
    </row>
    <row r="499" spans="1:15" s="292" customFormat="1" ht="60" customHeight="1" x14ac:dyDescent="0.25">
      <c r="A499" s="1431"/>
      <c r="B499" s="1431"/>
      <c r="C499" s="1431"/>
      <c r="D499" s="485" t="s">
        <v>350</v>
      </c>
      <c r="E499" s="1435" t="s">
        <v>351</v>
      </c>
      <c r="F499" s="1436"/>
      <c r="G499" s="485" t="s">
        <v>643</v>
      </c>
      <c r="H499" s="485" t="s">
        <v>353</v>
      </c>
      <c r="I499" s="1460" t="s">
        <v>1230</v>
      </c>
      <c r="J499" s="1460" t="s">
        <v>1291</v>
      </c>
      <c r="K499" s="1460" t="s">
        <v>1292</v>
      </c>
      <c r="O499" s="562"/>
    </row>
    <row r="500" spans="1:15" s="292" customFormat="1" ht="18.75" customHeight="1" x14ac:dyDescent="0.25">
      <c r="A500" s="605">
        <v>1</v>
      </c>
      <c r="B500" s="605">
        <v>2</v>
      </c>
      <c r="C500" s="605">
        <v>3</v>
      </c>
      <c r="D500" s="605">
        <v>4</v>
      </c>
      <c r="E500" s="584">
        <v>5</v>
      </c>
      <c r="F500" s="584" t="s">
        <v>170</v>
      </c>
      <c r="G500" s="605">
        <v>7</v>
      </c>
      <c r="H500" s="605">
        <v>8</v>
      </c>
      <c r="I500" s="1461"/>
      <c r="J500" s="1461"/>
      <c r="K500" s="1461"/>
      <c r="O500" s="562"/>
    </row>
    <row r="501" spans="1:15" ht="27" customHeight="1" x14ac:dyDescent="0.25">
      <c r="A501" s="1622"/>
      <c r="B501" s="1619" t="s">
        <v>108</v>
      </c>
      <c r="C501" s="31" t="s">
        <v>344</v>
      </c>
      <c r="D501" s="677"/>
      <c r="E501" s="677"/>
      <c r="F501" s="677"/>
      <c r="G501" s="677"/>
      <c r="H501" s="1104"/>
      <c r="I501" s="922">
        <f>SUM(I502:I504)</f>
        <v>3054514</v>
      </c>
      <c r="J501" s="922">
        <f>SUM(J502:J504)</f>
        <v>3054514</v>
      </c>
      <c r="K501" s="922">
        <f>SUM(K503,K504)</f>
        <v>1122865.17</v>
      </c>
      <c r="O501" s="562"/>
    </row>
    <row r="502" spans="1:15" ht="18.75" customHeight="1" x14ac:dyDescent="0.25">
      <c r="A502" s="1623"/>
      <c r="B502" s="1620"/>
      <c r="C502" s="133" t="s">
        <v>236</v>
      </c>
      <c r="D502" s="677"/>
      <c r="E502" s="677"/>
      <c r="F502" s="677"/>
      <c r="G502" s="677"/>
      <c r="H502" s="677"/>
      <c r="I502" s="715">
        <v>0</v>
      </c>
      <c r="J502" s="715">
        <v>0</v>
      </c>
      <c r="K502" s="715">
        <v>0</v>
      </c>
      <c r="O502" s="562"/>
    </row>
    <row r="503" spans="1:15" ht="21" customHeight="1" x14ac:dyDescent="0.25">
      <c r="A503" s="1623"/>
      <c r="B503" s="1620"/>
      <c r="C503" s="133" t="s">
        <v>237</v>
      </c>
      <c r="D503" s="677"/>
      <c r="E503" s="677"/>
      <c r="F503" s="677"/>
      <c r="G503" s="677"/>
      <c r="H503" s="677"/>
      <c r="I503" s="716">
        <f>I509+I523</f>
        <v>2914514</v>
      </c>
      <c r="J503" s="716">
        <f>J509+J523</f>
        <v>2914514</v>
      </c>
      <c r="K503" s="716">
        <f>K509+K523</f>
        <v>1081915.17</v>
      </c>
      <c r="L503" s="716">
        <f t="shared" ref="L503:N503" si="7">L509+L523</f>
        <v>0</v>
      </c>
      <c r="M503" s="716">
        <f t="shared" si="7"/>
        <v>0</v>
      </c>
      <c r="N503" s="716">
        <f t="shared" si="7"/>
        <v>0</v>
      </c>
      <c r="O503" s="562"/>
    </row>
    <row r="504" spans="1:15" ht="23.25" customHeight="1" x14ac:dyDescent="0.25">
      <c r="A504" s="1623"/>
      <c r="B504" s="1620"/>
      <c r="C504" s="134" t="s">
        <v>6</v>
      </c>
      <c r="D504" s="677"/>
      <c r="E504" s="677"/>
      <c r="F504" s="677"/>
      <c r="G504" s="677"/>
      <c r="H504" s="677"/>
      <c r="I504" s="716">
        <f>I506+100000</f>
        <v>140000</v>
      </c>
      <c r="J504" s="716">
        <f>J505+J506</f>
        <v>140000</v>
      </c>
      <c r="K504" s="716">
        <f>K505+K506</f>
        <v>40950</v>
      </c>
      <c r="O504" s="562"/>
    </row>
    <row r="505" spans="1:15" ht="15.75" customHeight="1" x14ac:dyDescent="0.25">
      <c r="A505" s="1623"/>
      <c r="B505" s="1620"/>
      <c r="C505" s="134" t="s">
        <v>446</v>
      </c>
      <c r="D505" s="677"/>
      <c r="E505" s="677"/>
      <c r="F505" s="677"/>
      <c r="G505" s="677"/>
      <c r="H505" s="677"/>
      <c r="I505" s="716">
        <f>I518+I513</f>
        <v>100000</v>
      </c>
      <c r="J505" s="716">
        <f>J518+J513</f>
        <v>100000</v>
      </c>
      <c r="K505" s="716">
        <f>K511+K518</f>
        <v>40950</v>
      </c>
      <c r="O505" s="562"/>
    </row>
    <row r="506" spans="1:15" ht="18.75" customHeight="1" x14ac:dyDescent="0.25">
      <c r="A506" s="1624"/>
      <c r="B506" s="1621"/>
      <c r="C506" s="134" t="s">
        <v>109</v>
      </c>
      <c r="D506" s="677"/>
      <c r="E506" s="677"/>
      <c r="F506" s="677"/>
      <c r="G506" s="677"/>
      <c r="H506" s="677"/>
      <c r="I506" s="717">
        <f>I512</f>
        <v>40000</v>
      </c>
      <c r="J506" s="717">
        <f>J512</f>
        <v>40000</v>
      </c>
      <c r="K506" s="717">
        <f>K512</f>
        <v>0</v>
      </c>
      <c r="O506" s="562"/>
    </row>
    <row r="507" spans="1:15" ht="19.5" customHeight="1" x14ac:dyDescent="0.25">
      <c r="A507" s="1782" t="s">
        <v>293</v>
      </c>
      <c r="B507" s="1779" t="s">
        <v>110</v>
      </c>
      <c r="C507" s="31" t="s">
        <v>344</v>
      </c>
      <c r="D507" s="1444"/>
      <c r="E507" s="1445"/>
      <c r="F507" s="1445"/>
      <c r="G507" s="1445"/>
      <c r="H507" s="1445"/>
      <c r="I507" s="718">
        <f>I508+I509+I510</f>
        <v>1751776</v>
      </c>
      <c r="J507" s="718">
        <f>J508+J509+J510</f>
        <v>1751776</v>
      </c>
      <c r="K507" s="718">
        <f>K508+K509+K510</f>
        <v>654097.96</v>
      </c>
      <c r="O507" s="562"/>
    </row>
    <row r="508" spans="1:15" ht="20.25" customHeight="1" x14ac:dyDescent="0.25">
      <c r="A508" s="1783"/>
      <c r="B508" s="1780"/>
      <c r="C508" s="133" t="s">
        <v>236</v>
      </c>
      <c r="D508" s="712"/>
      <c r="E508" s="678"/>
      <c r="F508" s="678"/>
      <c r="G508" s="678"/>
      <c r="H508" s="678"/>
      <c r="I508" s="716">
        <v>0</v>
      </c>
      <c r="J508" s="716">
        <v>0</v>
      </c>
      <c r="K508" s="716">
        <v>0</v>
      </c>
      <c r="O508" s="562"/>
    </row>
    <row r="509" spans="1:15" ht="16.5" customHeight="1" x14ac:dyDescent="0.25">
      <c r="A509" s="1783"/>
      <c r="B509" s="1780"/>
      <c r="C509" s="133" t="s">
        <v>237</v>
      </c>
      <c r="D509" s="712"/>
      <c r="E509" s="678"/>
      <c r="F509" s="678"/>
      <c r="G509" s="678"/>
      <c r="H509" s="678"/>
      <c r="I509" s="716">
        <f>I517</f>
        <v>1701776</v>
      </c>
      <c r="J509" s="716">
        <f>J517</f>
        <v>1701776</v>
      </c>
      <c r="K509" s="716">
        <f>K517</f>
        <v>644097.96</v>
      </c>
      <c r="O509" s="562"/>
    </row>
    <row r="510" spans="1:15" ht="19.5" customHeight="1" x14ac:dyDescent="0.25">
      <c r="A510" s="1783"/>
      <c r="B510" s="1780"/>
      <c r="C510" s="134" t="s">
        <v>6</v>
      </c>
      <c r="D510" s="599"/>
      <c r="E510" s="678"/>
      <c r="F510" s="678"/>
      <c r="G510" s="678"/>
      <c r="H510" s="678"/>
      <c r="I510" s="716">
        <f>I511+I512</f>
        <v>50000</v>
      </c>
      <c r="J510" s="716">
        <f>J511+J512</f>
        <v>50000</v>
      </c>
      <c r="K510" s="716">
        <f>K511+K512</f>
        <v>10000</v>
      </c>
      <c r="O510" s="562"/>
    </row>
    <row r="511" spans="1:15" ht="18" customHeight="1" x14ac:dyDescent="0.25">
      <c r="A511" s="1783"/>
      <c r="B511" s="1780"/>
      <c r="C511" s="134" t="s">
        <v>446</v>
      </c>
      <c r="D511" s="599"/>
      <c r="E511" s="678"/>
      <c r="F511" s="678"/>
      <c r="G511" s="678"/>
      <c r="H511" s="678"/>
      <c r="I511" s="717">
        <f>I513</f>
        <v>10000</v>
      </c>
      <c r="J511" s="717">
        <f>J513</f>
        <v>10000</v>
      </c>
      <c r="K511" s="717">
        <f>K513+K515</f>
        <v>10000</v>
      </c>
      <c r="O511" s="562"/>
    </row>
    <row r="512" spans="1:15" s="221" customFormat="1" ht="17.25" customHeight="1" x14ac:dyDescent="0.25">
      <c r="A512" s="1784"/>
      <c r="B512" s="1781"/>
      <c r="C512" s="134" t="s">
        <v>109</v>
      </c>
      <c r="D512" s="599"/>
      <c r="E512" s="678"/>
      <c r="F512" s="678"/>
      <c r="G512" s="678"/>
      <c r="H512" s="678"/>
      <c r="I512" s="716">
        <f>I514+I515</f>
        <v>40000</v>
      </c>
      <c r="J512" s="716">
        <f>J514+J516</f>
        <v>40000</v>
      </c>
      <c r="K512" s="716">
        <f>K514+K516</f>
        <v>0</v>
      </c>
      <c r="O512" s="562"/>
    </row>
    <row r="513" spans="1:15" ht="58.5" customHeight="1" x14ac:dyDescent="0.25">
      <c r="A513" s="354" t="s">
        <v>111</v>
      </c>
      <c r="B513" s="580" t="s">
        <v>112</v>
      </c>
      <c r="C513" s="230" t="s">
        <v>446</v>
      </c>
      <c r="D513" s="594">
        <v>971</v>
      </c>
      <c r="E513" s="713" t="s">
        <v>377</v>
      </c>
      <c r="F513" s="713" t="s">
        <v>399</v>
      </c>
      <c r="G513" s="713" t="s">
        <v>113</v>
      </c>
      <c r="H513" s="713" t="s">
        <v>359</v>
      </c>
      <c r="I513" s="715">
        <f>I514</f>
        <v>10000</v>
      </c>
      <c r="J513" s="715">
        <v>10000</v>
      </c>
      <c r="K513" s="715">
        <v>10000</v>
      </c>
      <c r="O513" s="562"/>
    </row>
    <row r="514" spans="1:15" ht="60.75" customHeight="1" x14ac:dyDescent="0.25">
      <c r="A514" s="354" t="s">
        <v>114</v>
      </c>
      <c r="B514" s="349" t="s">
        <v>115</v>
      </c>
      <c r="C514" s="230" t="s">
        <v>109</v>
      </c>
      <c r="D514" s="594">
        <v>974</v>
      </c>
      <c r="E514" s="713" t="s">
        <v>377</v>
      </c>
      <c r="F514" s="713" t="s">
        <v>399</v>
      </c>
      <c r="G514" s="713" t="s">
        <v>113</v>
      </c>
      <c r="H514" s="713" t="s">
        <v>359</v>
      </c>
      <c r="I514" s="716">
        <v>10000</v>
      </c>
      <c r="J514" s="716">
        <v>10000</v>
      </c>
      <c r="K514" s="716">
        <v>0</v>
      </c>
      <c r="O514" s="562"/>
    </row>
    <row r="515" spans="1:15" ht="40.5" customHeight="1" x14ac:dyDescent="0.25">
      <c r="A515" s="1777" t="s">
        <v>116</v>
      </c>
      <c r="B515" s="1460" t="s">
        <v>117</v>
      </c>
      <c r="C515" s="230" t="s">
        <v>446</v>
      </c>
      <c r="D515" s="594">
        <v>971</v>
      </c>
      <c r="E515" s="713" t="s">
        <v>377</v>
      </c>
      <c r="F515" s="713" t="s">
        <v>399</v>
      </c>
      <c r="G515" s="713" t="s">
        <v>113</v>
      </c>
      <c r="H515" s="713" t="s">
        <v>359</v>
      </c>
      <c r="I515" s="716">
        <f>I516</f>
        <v>30000</v>
      </c>
      <c r="J515" s="716">
        <f>J516</f>
        <v>30000</v>
      </c>
      <c r="K515" s="716">
        <v>0</v>
      </c>
      <c r="O515" s="562"/>
    </row>
    <row r="516" spans="1:15" s="221" customFormat="1" ht="17.25" customHeight="1" x14ac:dyDescent="0.25">
      <c r="A516" s="1778"/>
      <c r="B516" s="1621"/>
      <c r="C516" s="230" t="s">
        <v>109</v>
      </c>
      <c r="D516" s="594">
        <v>974</v>
      </c>
      <c r="E516" s="713" t="s">
        <v>377</v>
      </c>
      <c r="F516" s="713" t="s">
        <v>399</v>
      </c>
      <c r="G516" s="713" t="s">
        <v>113</v>
      </c>
      <c r="H516" s="713" t="s">
        <v>359</v>
      </c>
      <c r="I516" s="716">
        <v>30000</v>
      </c>
      <c r="J516" s="716">
        <v>30000</v>
      </c>
      <c r="K516" s="716">
        <v>0</v>
      </c>
      <c r="O516" s="562"/>
    </row>
    <row r="517" spans="1:15" ht="54" customHeight="1" x14ac:dyDescent="0.25">
      <c r="A517" s="354" t="s">
        <v>118</v>
      </c>
      <c r="B517" s="349" t="s">
        <v>119</v>
      </c>
      <c r="C517" s="230" t="s">
        <v>237</v>
      </c>
      <c r="D517" s="594">
        <v>971</v>
      </c>
      <c r="E517" s="713" t="s">
        <v>377</v>
      </c>
      <c r="F517" s="713" t="s">
        <v>399</v>
      </c>
      <c r="G517" s="713" t="s">
        <v>113</v>
      </c>
      <c r="H517" s="713" t="s">
        <v>359</v>
      </c>
      <c r="I517" s="716">
        <v>1701776</v>
      </c>
      <c r="J517" s="716">
        <v>1701776</v>
      </c>
      <c r="K517" s="716">
        <v>644097.96</v>
      </c>
      <c r="O517" s="562"/>
    </row>
    <row r="518" spans="1:15" ht="51" customHeight="1" x14ac:dyDescent="0.25">
      <c r="A518" s="32" t="s">
        <v>29</v>
      </c>
      <c r="B518" s="463" t="s">
        <v>120</v>
      </c>
      <c r="C518" s="419" t="s">
        <v>446</v>
      </c>
      <c r="D518" s="599"/>
      <c r="E518" s="679"/>
      <c r="F518" s="679"/>
      <c r="G518" s="679"/>
      <c r="H518" s="679"/>
      <c r="I518" s="922">
        <f>I519+I520+I521</f>
        <v>90000</v>
      </c>
      <c r="J518" s="922">
        <f>J519+J520+J521</f>
        <v>90000</v>
      </c>
      <c r="K518" s="922">
        <f>K519+K520+K521</f>
        <v>30950</v>
      </c>
      <c r="O518" s="562"/>
    </row>
    <row r="519" spans="1:15" ht="60" customHeight="1" x14ac:dyDescent="0.25">
      <c r="A519" s="354" t="s">
        <v>121</v>
      </c>
      <c r="B519" s="580" t="s">
        <v>122</v>
      </c>
      <c r="C519" s="134" t="s">
        <v>446</v>
      </c>
      <c r="D519" s="594">
        <v>971</v>
      </c>
      <c r="E519" s="713" t="s">
        <v>377</v>
      </c>
      <c r="F519" s="713" t="s">
        <v>399</v>
      </c>
      <c r="G519" s="713" t="s">
        <v>123</v>
      </c>
      <c r="H519" s="713" t="s">
        <v>359</v>
      </c>
      <c r="I519" s="719">
        <v>60000</v>
      </c>
      <c r="J519" s="719">
        <v>60000</v>
      </c>
      <c r="K519" s="719">
        <v>30950</v>
      </c>
      <c r="O519" s="562"/>
    </row>
    <row r="520" spans="1:15" ht="42.75" customHeight="1" x14ac:dyDescent="0.25">
      <c r="A520" s="354" t="s">
        <v>124</v>
      </c>
      <c r="B520" s="33" t="s">
        <v>125</v>
      </c>
      <c r="C520" s="134" t="s">
        <v>446</v>
      </c>
      <c r="D520" s="594">
        <v>971</v>
      </c>
      <c r="E520" s="713" t="s">
        <v>377</v>
      </c>
      <c r="F520" s="713" t="s">
        <v>399</v>
      </c>
      <c r="G520" s="713" t="s">
        <v>123</v>
      </c>
      <c r="H520" s="713" t="s">
        <v>359</v>
      </c>
      <c r="I520" s="716">
        <v>10000</v>
      </c>
      <c r="J520" s="716">
        <v>10000</v>
      </c>
      <c r="K520" s="716">
        <v>0</v>
      </c>
      <c r="O520" s="562"/>
    </row>
    <row r="521" spans="1:15" ht="62.25" customHeight="1" x14ac:dyDescent="0.25">
      <c r="A521" s="354" t="s">
        <v>126</v>
      </c>
      <c r="B521" s="33" t="s">
        <v>127</v>
      </c>
      <c r="C521" s="134" t="s">
        <v>446</v>
      </c>
      <c r="D521" s="594">
        <v>971</v>
      </c>
      <c r="E521" s="713" t="s">
        <v>377</v>
      </c>
      <c r="F521" s="713" t="s">
        <v>399</v>
      </c>
      <c r="G521" s="713" t="s">
        <v>123</v>
      </c>
      <c r="H521" s="713" t="s">
        <v>359</v>
      </c>
      <c r="I521" s="716">
        <v>20000</v>
      </c>
      <c r="J521" s="716">
        <v>20000</v>
      </c>
      <c r="K521" s="716">
        <v>0</v>
      </c>
      <c r="O521" s="562"/>
    </row>
    <row r="522" spans="1:15" ht="41.25" customHeight="1" x14ac:dyDescent="0.25">
      <c r="A522" s="1446" t="s">
        <v>62</v>
      </c>
      <c r="B522" s="1448" t="s">
        <v>128</v>
      </c>
      <c r="C522" s="33" t="s">
        <v>8</v>
      </c>
      <c r="D522" s="1450"/>
      <c r="E522" s="1451"/>
      <c r="F522" s="1451"/>
      <c r="G522" s="1451"/>
      <c r="H522" s="1451"/>
      <c r="I522" s="718">
        <f t="shared" ref="I522:K523" si="8">SUM(I523)</f>
        <v>1212738</v>
      </c>
      <c r="J522" s="718">
        <f t="shared" si="8"/>
        <v>1212738</v>
      </c>
      <c r="K522" s="718">
        <f t="shared" si="8"/>
        <v>437817.21</v>
      </c>
      <c r="O522" s="562"/>
    </row>
    <row r="523" spans="1:15" ht="20.25" customHeight="1" x14ac:dyDescent="0.25">
      <c r="A523" s="1447"/>
      <c r="B523" s="1449"/>
      <c r="C523" s="714" t="s">
        <v>237</v>
      </c>
      <c r="D523" s="1444"/>
      <c r="E523" s="1445"/>
      <c r="F523" s="1445"/>
      <c r="G523" s="1445"/>
      <c r="H523" s="1445"/>
      <c r="I523" s="716">
        <f t="shared" si="8"/>
        <v>1212738</v>
      </c>
      <c r="J523" s="716">
        <f t="shared" si="8"/>
        <v>1212738</v>
      </c>
      <c r="K523" s="716">
        <v>437817.21</v>
      </c>
      <c r="O523" s="562"/>
    </row>
    <row r="524" spans="1:15" ht="45" customHeight="1" x14ac:dyDescent="0.25">
      <c r="A524" s="84" t="s">
        <v>129</v>
      </c>
      <c r="B524" s="33" t="s">
        <v>130</v>
      </c>
      <c r="C524" s="33" t="s">
        <v>237</v>
      </c>
      <c r="D524" s="594" t="s">
        <v>383</v>
      </c>
      <c r="E524" s="594" t="s">
        <v>377</v>
      </c>
      <c r="F524" s="594" t="s">
        <v>399</v>
      </c>
      <c r="G524" s="594" t="s">
        <v>131</v>
      </c>
      <c r="H524" s="594" t="s">
        <v>359</v>
      </c>
      <c r="I524" s="716">
        <v>1212738</v>
      </c>
      <c r="J524" s="716">
        <v>1212738</v>
      </c>
      <c r="K524" s="716">
        <v>200992.86</v>
      </c>
      <c r="O524" s="562"/>
    </row>
    <row r="525" spans="1:15" ht="41.25" customHeight="1" thickBot="1" x14ac:dyDescent="0.3">
      <c r="A525" s="1437" t="s">
        <v>952</v>
      </c>
      <c r="B525" s="1438"/>
      <c r="C525" s="1438"/>
      <c r="D525" s="1438"/>
      <c r="E525" s="1438"/>
      <c r="F525" s="1438"/>
      <c r="G525" s="1438"/>
      <c r="H525" s="1438"/>
      <c r="I525" s="1438"/>
      <c r="J525" s="1438"/>
      <c r="K525" s="1439"/>
    </row>
    <row r="526" spans="1:15" ht="28.5" customHeight="1" x14ac:dyDescent="0.25">
      <c r="A526" s="1440" t="s">
        <v>290</v>
      </c>
      <c r="B526" s="1440" t="s">
        <v>639</v>
      </c>
      <c r="C526" s="1440" t="s">
        <v>640</v>
      </c>
      <c r="D526" s="1441" t="s">
        <v>641</v>
      </c>
      <c r="E526" s="1442"/>
      <c r="F526" s="1442"/>
      <c r="G526" s="1442"/>
      <c r="H526" s="1443"/>
      <c r="I526" s="1441" t="s">
        <v>950</v>
      </c>
      <c r="J526" s="1442"/>
      <c r="K526" s="1443"/>
    </row>
    <row r="527" spans="1:15" ht="66" customHeight="1" x14ac:dyDescent="0.25">
      <c r="A527" s="1431"/>
      <c r="B527" s="1431"/>
      <c r="C527" s="1431"/>
      <c r="D527" s="485" t="s">
        <v>350</v>
      </c>
      <c r="E527" s="1435" t="s">
        <v>351</v>
      </c>
      <c r="F527" s="1436"/>
      <c r="G527" s="485" t="s">
        <v>643</v>
      </c>
      <c r="H527" s="485" t="s">
        <v>353</v>
      </c>
      <c r="I527" s="1460" t="s">
        <v>1230</v>
      </c>
      <c r="J527" s="1460" t="s">
        <v>1291</v>
      </c>
      <c r="K527" s="1460" t="s">
        <v>1292</v>
      </c>
    </row>
    <row r="528" spans="1:15" ht="19.5" customHeight="1" x14ac:dyDescent="0.25">
      <c r="A528" s="605">
        <v>1</v>
      </c>
      <c r="B528" s="605">
        <v>2</v>
      </c>
      <c r="C528" s="605">
        <v>3</v>
      </c>
      <c r="D528" s="605">
        <v>4</v>
      </c>
      <c r="E528" s="584">
        <v>5</v>
      </c>
      <c r="F528" s="584" t="s">
        <v>170</v>
      </c>
      <c r="G528" s="605">
        <v>7</v>
      </c>
      <c r="H528" s="605">
        <v>8</v>
      </c>
      <c r="I528" s="1461"/>
      <c r="J528" s="1461"/>
      <c r="K528" s="1461"/>
    </row>
    <row r="529" spans="1:11" ht="87" customHeight="1" x14ac:dyDescent="0.25">
      <c r="A529" s="462" t="s">
        <v>293</v>
      </c>
      <c r="B529" s="173" t="s">
        <v>953</v>
      </c>
      <c r="C529" s="462" t="s">
        <v>472</v>
      </c>
      <c r="D529" s="219"/>
      <c r="E529" s="219"/>
      <c r="F529" s="219"/>
      <c r="G529" s="219" t="s">
        <v>954</v>
      </c>
      <c r="H529" s="219"/>
      <c r="I529" s="720">
        <f>I530+I536+I544</f>
        <v>26908910</v>
      </c>
      <c r="J529" s="720">
        <f>J530+J536+J544</f>
        <v>26908910</v>
      </c>
      <c r="K529" s="720">
        <f>K530+K536+K544</f>
        <v>13974535.959999999</v>
      </c>
    </row>
    <row r="530" spans="1:11" ht="76.5" customHeight="1" x14ac:dyDescent="0.25">
      <c r="A530" s="722" t="s">
        <v>111</v>
      </c>
      <c r="B530" s="723" t="s">
        <v>955</v>
      </c>
      <c r="C530" s="461"/>
      <c r="D530" s="722" t="s">
        <v>383</v>
      </c>
      <c r="E530" s="722" t="s">
        <v>357</v>
      </c>
      <c r="F530" s="722" t="s">
        <v>155</v>
      </c>
      <c r="G530" s="722" t="s">
        <v>231</v>
      </c>
      <c r="H530" s="722" t="s">
        <v>359</v>
      </c>
      <c r="I530" s="724">
        <f>I531+I535</f>
        <v>4755980</v>
      </c>
      <c r="J530" s="724">
        <f>J531+J535</f>
        <v>4695980</v>
      </c>
      <c r="K530" s="724">
        <f>K531+K535</f>
        <v>2932772.66</v>
      </c>
    </row>
    <row r="531" spans="1:11" ht="75.75" customHeight="1" x14ac:dyDescent="0.25">
      <c r="A531" s="111" t="s">
        <v>308</v>
      </c>
      <c r="B531" s="213" t="s">
        <v>955</v>
      </c>
      <c r="C531" s="72"/>
      <c r="D531" s="111" t="s">
        <v>383</v>
      </c>
      <c r="E531" s="111" t="s">
        <v>357</v>
      </c>
      <c r="F531" s="111" t="s">
        <v>155</v>
      </c>
      <c r="G531" s="111" t="s">
        <v>231</v>
      </c>
      <c r="H531" s="111" t="s">
        <v>359</v>
      </c>
      <c r="I531" s="721">
        <v>4386212</v>
      </c>
      <c r="J531" s="721">
        <v>4236215</v>
      </c>
      <c r="K531" s="721">
        <v>2778772.66</v>
      </c>
    </row>
    <row r="532" spans="1:11" ht="50.25" customHeight="1" x14ac:dyDescent="0.25">
      <c r="A532" s="111" t="s">
        <v>956</v>
      </c>
      <c r="B532" s="213" t="s">
        <v>957</v>
      </c>
      <c r="C532" s="72"/>
      <c r="D532" s="111" t="s">
        <v>383</v>
      </c>
      <c r="E532" s="111" t="s">
        <v>357</v>
      </c>
      <c r="F532" s="111" t="s">
        <v>155</v>
      </c>
      <c r="G532" s="111" t="s">
        <v>231</v>
      </c>
      <c r="H532" s="111" t="s">
        <v>359</v>
      </c>
      <c r="I532" s="721">
        <v>1800000</v>
      </c>
      <c r="J532" s="721">
        <v>1650003</v>
      </c>
      <c r="K532" s="721">
        <v>762954.56</v>
      </c>
    </row>
    <row r="533" spans="1:11" ht="46.5" customHeight="1" x14ac:dyDescent="0.25">
      <c r="A533" s="111" t="s">
        <v>958</v>
      </c>
      <c r="B533" s="213" t="s">
        <v>959</v>
      </c>
      <c r="C533" s="72"/>
      <c r="D533" s="111" t="s">
        <v>383</v>
      </c>
      <c r="E533" s="111" t="s">
        <v>357</v>
      </c>
      <c r="F533" s="111" t="s">
        <v>155</v>
      </c>
      <c r="G533" s="111" t="s">
        <v>231</v>
      </c>
      <c r="H533" s="111" t="s">
        <v>359</v>
      </c>
      <c r="I533" s="721">
        <v>2089666</v>
      </c>
      <c r="J533" s="721">
        <v>2089666</v>
      </c>
      <c r="K533" s="721">
        <v>1519272.1</v>
      </c>
    </row>
    <row r="534" spans="1:11" ht="40.5" customHeight="1" x14ac:dyDescent="0.25">
      <c r="A534" s="111" t="s">
        <v>473</v>
      </c>
      <c r="B534" s="213" t="s">
        <v>960</v>
      </c>
      <c r="C534" s="72"/>
      <c r="D534" s="111" t="s">
        <v>383</v>
      </c>
      <c r="E534" s="111" t="s">
        <v>357</v>
      </c>
      <c r="F534" s="111" t="s">
        <v>155</v>
      </c>
      <c r="G534" s="111" t="s">
        <v>231</v>
      </c>
      <c r="H534" s="111" t="s">
        <v>359</v>
      </c>
      <c r="I534" s="721">
        <v>496546</v>
      </c>
      <c r="J534" s="721">
        <v>496546</v>
      </c>
      <c r="K534" s="721">
        <v>496546</v>
      </c>
    </row>
    <row r="535" spans="1:11" ht="38.25" customHeight="1" x14ac:dyDescent="0.25">
      <c r="A535" s="111" t="s">
        <v>309</v>
      </c>
      <c r="B535" s="213" t="s">
        <v>474</v>
      </c>
      <c r="C535" s="213" t="s">
        <v>962</v>
      </c>
      <c r="D535" s="111" t="s">
        <v>383</v>
      </c>
      <c r="E535" s="111" t="s">
        <v>357</v>
      </c>
      <c r="F535" s="111" t="s">
        <v>155</v>
      </c>
      <c r="G535" s="111" t="s">
        <v>231</v>
      </c>
      <c r="H535" s="111" t="s">
        <v>359</v>
      </c>
      <c r="I535" s="721">
        <v>369768</v>
      </c>
      <c r="J535" s="721">
        <v>459765</v>
      </c>
      <c r="K535" s="721">
        <v>154000</v>
      </c>
    </row>
    <row r="536" spans="1:11" ht="45" customHeight="1" x14ac:dyDescent="0.25">
      <c r="A536" s="722" t="s">
        <v>114</v>
      </c>
      <c r="B536" s="723" t="s">
        <v>961</v>
      </c>
      <c r="C536" s="461"/>
      <c r="D536" s="722" t="s">
        <v>383</v>
      </c>
      <c r="E536" s="722" t="s">
        <v>357</v>
      </c>
      <c r="F536" s="722" t="s">
        <v>155</v>
      </c>
      <c r="G536" s="722" t="s">
        <v>232</v>
      </c>
      <c r="H536" s="722" t="s">
        <v>90</v>
      </c>
      <c r="I536" s="724">
        <f>I537+I538+I539+I540+I541+I542+I543</f>
        <v>17299930</v>
      </c>
      <c r="J536" s="724">
        <f>J537+J538+J539+J540+J541+J542+J543</f>
        <v>17359930</v>
      </c>
      <c r="K536" s="724">
        <f>K537+K538+K539+K540+K541+K542+K543</f>
        <v>8440001.7199999988</v>
      </c>
    </row>
    <row r="537" spans="1:11" ht="18.75" customHeight="1" x14ac:dyDescent="0.25">
      <c r="A537" s="111" t="s">
        <v>297</v>
      </c>
      <c r="B537" s="213" t="s">
        <v>963</v>
      </c>
      <c r="C537" s="72"/>
      <c r="D537" s="722" t="s">
        <v>383</v>
      </c>
      <c r="E537" s="722" t="s">
        <v>357</v>
      </c>
      <c r="F537" s="722" t="s">
        <v>155</v>
      </c>
      <c r="G537" s="722" t="s">
        <v>232</v>
      </c>
      <c r="H537" s="111" t="s">
        <v>369</v>
      </c>
      <c r="I537" s="721">
        <v>9500000</v>
      </c>
      <c r="J537" s="721">
        <v>9500000</v>
      </c>
      <c r="K537" s="721">
        <v>4638705.84</v>
      </c>
    </row>
    <row r="538" spans="1:11" ht="15" customHeight="1" x14ac:dyDescent="0.25">
      <c r="A538" s="111" t="s">
        <v>298</v>
      </c>
      <c r="B538" s="213" t="s">
        <v>475</v>
      </c>
      <c r="C538" s="72"/>
      <c r="D538" s="722" t="s">
        <v>383</v>
      </c>
      <c r="E538" s="722" t="s">
        <v>357</v>
      </c>
      <c r="F538" s="722" t="s">
        <v>155</v>
      </c>
      <c r="G538" s="722" t="s">
        <v>232</v>
      </c>
      <c r="H538" s="111" t="s">
        <v>370</v>
      </c>
      <c r="I538" s="721">
        <v>80000</v>
      </c>
      <c r="J538" s="721">
        <v>80000</v>
      </c>
      <c r="K538" s="721">
        <v>38400</v>
      </c>
    </row>
    <row r="539" spans="1:11" s="221" customFormat="1" ht="20.25" customHeight="1" x14ac:dyDescent="0.25">
      <c r="A539" s="111" t="s">
        <v>299</v>
      </c>
      <c r="B539" s="213" t="s">
        <v>476</v>
      </c>
      <c r="C539" s="72"/>
      <c r="D539" s="722" t="s">
        <v>383</v>
      </c>
      <c r="E539" s="722" t="s">
        <v>357</v>
      </c>
      <c r="F539" s="722" t="s">
        <v>155</v>
      </c>
      <c r="G539" s="722" t="s">
        <v>232</v>
      </c>
      <c r="H539" s="111" t="s">
        <v>371</v>
      </c>
      <c r="I539" s="721">
        <v>2869000</v>
      </c>
      <c r="J539" s="721">
        <v>2869000</v>
      </c>
      <c r="K539" s="721">
        <v>1303303.19</v>
      </c>
    </row>
    <row r="540" spans="1:11" s="221" customFormat="1" ht="45.75" customHeight="1" x14ac:dyDescent="0.25">
      <c r="A540" s="111" t="s">
        <v>300</v>
      </c>
      <c r="B540" s="213" t="s">
        <v>964</v>
      </c>
      <c r="C540" s="72"/>
      <c r="D540" s="722" t="s">
        <v>383</v>
      </c>
      <c r="E540" s="722" t="s">
        <v>357</v>
      </c>
      <c r="F540" s="722" t="s">
        <v>155</v>
      </c>
      <c r="G540" s="722" t="s">
        <v>232</v>
      </c>
      <c r="H540" s="111" t="s">
        <v>359</v>
      </c>
      <c r="I540" s="721">
        <v>4670930</v>
      </c>
      <c r="J540" s="721">
        <v>4730930</v>
      </c>
      <c r="K540" s="721">
        <v>2326451.94</v>
      </c>
    </row>
    <row r="541" spans="1:11" s="221" customFormat="1" ht="21" customHeight="1" x14ac:dyDescent="0.25">
      <c r="A541" s="111" t="s">
        <v>301</v>
      </c>
      <c r="B541" s="213" t="s">
        <v>477</v>
      </c>
      <c r="C541" s="72"/>
      <c r="D541" s="722" t="s">
        <v>383</v>
      </c>
      <c r="E541" s="722" t="s">
        <v>357</v>
      </c>
      <c r="F541" s="722" t="s">
        <v>155</v>
      </c>
      <c r="G541" s="722" t="s">
        <v>232</v>
      </c>
      <c r="H541" s="111" t="s">
        <v>372</v>
      </c>
      <c r="I541" s="721">
        <v>15000</v>
      </c>
      <c r="J541" s="721">
        <v>15000</v>
      </c>
      <c r="K541" s="721">
        <v>199.23</v>
      </c>
    </row>
    <row r="542" spans="1:11" ht="13.5" customHeight="1" x14ac:dyDescent="0.25">
      <c r="A542" s="111" t="s">
        <v>302</v>
      </c>
      <c r="B542" s="213" t="s">
        <v>478</v>
      </c>
      <c r="C542" s="72"/>
      <c r="D542" s="722" t="s">
        <v>383</v>
      </c>
      <c r="E542" s="722" t="s">
        <v>357</v>
      </c>
      <c r="F542" s="722" t="s">
        <v>155</v>
      </c>
      <c r="G542" s="722" t="s">
        <v>232</v>
      </c>
      <c r="H542" s="111" t="s">
        <v>373</v>
      </c>
      <c r="I542" s="721">
        <v>15000</v>
      </c>
      <c r="J542" s="721">
        <v>15000</v>
      </c>
      <c r="K542" s="721">
        <v>774</v>
      </c>
    </row>
    <row r="543" spans="1:11" s="221" customFormat="1" ht="18" customHeight="1" x14ac:dyDescent="0.25">
      <c r="A543" s="111" t="s">
        <v>303</v>
      </c>
      <c r="B543" s="213" t="s">
        <v>479</v>
      </c>
      <c r="C543" s="72"/>
      <c r="D543" s="722" t="s">
        <v>383</v>
      </c>
      <c r="E543" s="722" t="s">
        <v>357</v>
      </c>
      <c r="F543" s="722" t="s">
        <v>155</v>
      </c>
      <c r="G543" s="722" t="s">
        <v>232</v>
      </c>
      <c r="H543" s="111" t="s">
        <v>374</v>
      </c>
      <c r="I543" s="721">
        <v>150000</v>
      </c>
      <c r="J543" s="721">
        <v>150000</v>
      </c>
      <c r="K543" s="721">
        <v>132167.51999999999</v>
      </c>
    </row>
    <row r="544" spans="1:11" s="221" customFormat="1" ht="42.75" customHeight="1" x14ac:dyDescent="0.25">
      <c r="A544" s="722" t="s">
        <v>116</v>
      </c>
      <c r="B544" s="723" t="s">
        <v>320</v>
      </c>
      <c r="C544" s="461"/>
      <c r="D544" s="722" t="s">
        <v>383</v>
      </c>
      <c r="E544" s="722" t="s">
        <v>357</v>
      </c>
      <c r="F544" s="722" t="s">
        <v>155</v>
      </c>
      <c r="G544" s="722" t="s">
        <v>233</v>
      </c>
      <c r="H544" s="722" t="s">
        <v>90</v>
      </c>
      <c r="I544" s="724">
        <f>I545+I546</f>
        <v>4853000</v>
      </c>
      <c r="J544" s="724">
        <f>J545+J546</f>
        <v>4853000</v>
      </c>
      <c r="K544" s="724">
        <f>K545+K546</f>
        <v>2601761.58</v>
      </c>
    </row>
    <row r="545" spans="1:14" ht="19.5" customHeight="1" x14ac:dyDescent="0.25">
      <c r="A545" s="111" t="s">
        <v>306</v>
      </c>
      <c r="B545" s="213" t="s">
        <v>480</v>
      </c>
      <c r="C545" s="72"/>
      <c r="D545" s="722" t="s">
        <v>383</v>
      </c>
      <c r="E545" s="722" t="s">
        <v>357</v>
      </c>
      <c r="F545" s="722" t="s">
        <v>155</v>
      </c>
      <c r="G545" s="722" t="s">
        <v>233</v>
      </c>
      <c r="H545" s="111" t="s">
        <v>428</v>
      </c>
      <c r="I545" s="721">
        <v>4800000</v>
      </c>
      <c r="J545" s="721">
        <v>4800000</v>
      </c>
      <c r="K545" s="721">
        <v>2590273.16</v>
      </c>
    </row>
    <row r="546" spans="1:14" s="221" customFormat="1" ht="26.25" customHeight="1" thickBot="1" x14ac:dyDescent="0.3">
      <c r="A546" s="725" t="s">
        <v>481</v>
      </c>
      <c r="B546" s="610" t="s">
        <v>482</v>
      </c>
      <c r="C546" s="726"/>
      <c r="D546" s="727" t="s">
        <v>383</v>
      </c>
      <c r="E546" s="727" t="s">
        <v>357</v>
      </c>
      <c r="F546" s="727" t="s">
        <v>155</v>
      </c>
      <c r="G546" s="727" t="s">
        <v>233</v>
      </c>
      <c r="H546" s="725" t="s">
        <v>359</v>
      </c>
      <c r="I546" s="728">
        <v>53000</v>
      </c>
      <c r="J546" s="728">
        <v>53000</v>
      </c>
      <c r="K546" s="728">
        <v>11488.42</v>
      </c>
    </row>
    <row r="547" spans="1:14" s="221" customFormat="1" ht="27" customHeight="1" thickBot="1" x14ac:dyDescent="0.3">
      <c r="A547" s="1785" t="s">
        <v>92</v>
      </c>
      <c r="B547" s="1786"/>
      <c r="C547" s="1786"/>
      <c r="D547" s="1786"/>
      <c r="E547" s="1786"/>
      <c r="F547" s="1786"/>
      <c r="G547" s="1786"/>
      <c r="H547" s="1787"/>
      <c r="I547" s="729">
        <f>I529</f>
        <v>26908910</v>
      </c>
      <c r="J547" s="729">
        <f>J529</f>
        <v>26908910</v>
      </c>
      <c r="K547" s="730">
        <f>K529</f>
        <v>13974535.959999999</v>
      </c>
    </row>
    <row r="548" spans="1:14" ht="37.5" hidden="1" customHeight="1" x14ac:dyDescent="0.25">
      <c r="A548" s="231"/>
      <c r="B548" s="164"/>
      <c r="C548" s="41"/>
      <c r="D548" s="45"/>
      <c r="E548" s="46"/>
      <c r="F548" s="46"/>
      <c r="G548" s="163"/>
      <c r="H548" s="47"/>
      <c r="I548" s="162"/>
      <c r="J548" s="162"/>
      <c r="K548" s="162"/>
    </row>
    <row r="549" spans="1:14" s="221" customFormat="1" ht="37.5" hidden="1" customHeight="1" x14ac:dyDescent="0.25">
      <c r="A549" s="1601"/>
      <c r="B549" s="1770"/>
      <c r="C549" s="41"/>
      <c r="D549" s="224"/>
      <c r="E549" s="223"/>
      <c r="F549" s="223"/>
      <c r="G549" s="163"/>
      <c r="H549" s="47"/>
      <c r="I549" s="162"/>
      <c r="J549" s="162"/>
      <c r="K549" s="162"/>
    </row>
    <row r="550" spans="1:14" s="221" customFormat="1" ht="37.5" hidden="1" customHeight="1" x14ac:dyDescent="0.25">
      <c r="A550" s="1531"/>
      <c r="B550" s="1771"/>
      <c r="C550" s="41"/>
      <c r="D550" s="224"/>
      <c r="E550" s="223"/>
      <c r="F550" s="223"/>
      <c r="G550" s="163"/>
      <c r="H550" s="47"/>
      <c r="I550" s="162"/>
      <c r="J550" s="162"/>
      <c r="K550" s="162"/>
    </row>
    <row r="551" spans="1:14" ht="26.25" customHeight="1" thickBot="1" x14ac:dyDescent="0.3">
      <c r="A551" s="1580" t="s">
        <v>965</v>
      </c>
      <c r="B551" s="1581"/>
      <c r="C551" s="1581"/>
      <c r="D551" s="1581"/>
      <c r="E551" s="1581"/>
      <c r="F551" s="1581"/>
      <c r="G551" s="1581"/>
      <c r="H551" s="1581"/>
      <c r="I551" s="1581"/>
      <c r="J551" s="1581"/>
      <c r="K551" s="1582"/>
    </row>
    <row r="552" spans="1:14" x14ac:dyDescent="0.25">
      <c r="A552" s="1510" t="s">
        <v>290</v>
      </c>
      <c r="B552" s="1505" t="s">
        <v>639</v>
      </c>
      <c r="C552" s="1583" t="s">
        <v>445</v>
      </c>
      <c r="D552" s="1505" t="s">
        <v>349</v>
      </c>
      <c r="E552" s="1505"/>
      <c r="F552" s="1505"/>
      <c r="G552" s="1505"/>
      <c r="H552" s="1505"/>
      <c r="I552" s="1505" t="s">
        <v>966</v>
      </c>
      <c r="J552" s="1505"/>
      <c r="K552" s="1506"/>
    </row>
    <row r="553" spans="1:14" ht="15" customHeight="1" x14ac:dyDescent="0.25">
      <c r="A553" s="1511"/>
      <c r="B553" s="1523"/>
      <c r="C553" s="1508"/>
      <c r="D553" s="1523" t="s">
        <v>350</v>
      </c>
      <c r="E553" s="1523" t="s">
        <v>351</v>
      </c>
      <c r="F553" s="1524"/>
      <c r="G553" s="1523" t="s">
        <v>352</v>
      </c>
      <c r="H553" s="1523" t="s">
        <v>353</v>
      </c>
      <c r="I553" s="1460" t="s">
        <v>1230</v>
      </c>
      <c r="J553" s="1460" t="s">
        <v>1291</v>
      </c>
      <c r="K553" s="1460" t="s">
        <v>1292</v>
      </c>
    </row>
    <row r="554" spans="1:14" ht="60.75" customHeight="1" x14ac:dyDescent="0.25">
      <c r="A554" s="1512"/>
      <c r="B554" s="1540"/>
      <c r="C554" s="1509"/>
      <c r="D554" s="1524"/>
      <c r="E554" s="578" t="s">
        <v>354</v>
      </c>
      <c r="F554" s="578" t="s">
        <v>355</v>
      </c>
      <c r="G554" s="1524"/>
      <c r="H554" s="1524"/>
      <c r="I554" s="1461"/>
      <c r="J554" s="1461"/>
      <c r="K554" s="1461"/>
    </row>
    <row r="555" spans="1:14" ht="62.25" customHeight="1" x14ac:dyDescent="0.25">
      <c r="A555" s="595"/>
      <c r="B555" s="585" t="s">
        <v>967</v>
      </c>
      <c r="C555" s="416" t="s">
        <v>976</v>
      </c>
      <c r="D555" s="416"/>
      <c r="E555" s="417"/>
      <c r="F555" s="417"/>
      <c r="G555" s="417" t="s">
        <v>968</v>
      </c>
      <c r="H555" s="416"/>
      <c r="I555" s="43">
        <f>I556+I559+I563</f>
        <v>10872740</v>
      </c>
      <c r="J555" s="43">
        <f>J556+J559+J563</f>
        <v>31022740</v>
      </c>
      <c r="K555" s="43">
        <f>K556+K559+K563</f>
        <v>3869157.5</v>
      </c>
    </row>
    <row r="556" spans="1:14" s="292" customFormat="1" ht="57.75" x14ac:dyDescent="0.25">
      <c r="A556" s="282">
        <v>1</v>
      </c>
      <c r="B556" s="336" t="s">
        <v>700</v>
      </c>
      <c r="C556" s="280"/>
      <c r="D556" s="281" t="s">
        <v>383</v>
      </c>
      <c r="E556" s="281" t="s">
        <v>357</v>
      </c>
      <c r="F556" s="281" t="s">
        <v>155</v>
      </c>
      <c r="G556" s="281" t="s">
        <v>969</v>
      </c>
      <c r="H556" s="280">
        <v>0</v>
      </c>
      <c r="I556" s="225">
        <f>I557+I558</f>
        <v>2045000</v>
      </c>
      <c r="J556" s="225">
        <f>J557+J558</f>
        <v>2015000</v>
      </c>
      <c r="K556" s="225">
        <f>K557+K558</f>
        <v>1279461.5</v>
      </c>
    </row>
    <row r="557" spans="1:14" ht="45" x14ac:dyDescent="0.25">
      <c r="A557" s="39" t="s">
        <v>111</v>
      </c>
      <c r="B557" s="16" t="s">
        <v>197</v>
      </c>
      <c r="C557" s="117"/>
      <c r="D557" s="22" t="s">
        <v>383</v>
      </c>
      <c r="E557" s="22" t="s">
        <v>357</v>
      </c>
      <c r="F557" s="22" t="s">
        <v>155</v>
      </c>
      <c r="G557" s="22" t="s">
        <v>970</v>
      </c>
      <c r="H557" s="22" t="s">
        <v>359</v>
      </c>
      <c r="I557" s="337">
        <v>1595000</v>
      </c>
      <c r="J557" s="337">
        <v>1595000</v>
      </c>
      <c r="K557" s="337">
        <v>1049461.5</v>
      </c>
    </row>
    <row r="558" spans="1:14" ht="66" customHeight="1" x14ac:dyDescent="0.25">
      <c r="A558" s="39" t="s">
        <v>114</v>
      </c>
      <c r="B558" s="16" t="s">
        <v>198</v>
      </c>
      <c r="C558" s="117"/>
      <c r="D558" s="22" t="s">
        <v>383</v>
      </c>
      <c r="E558" s="22" t="s">
        <v>357</v>
      </c>
      <c r="F558" s="22" t="s">
        <v>155</v>
      </c>
      <c r="G558" s="594" t="s">
        <v>971</v>
      </c>
      <c r="H558" s="22" t="s">
        <v>359</v>
      </c>
      <c r="I558" s="337">
        <v>450000</v>
      </c>
      <c r="J558" s="337">
        <v>420000</v>
      </c>
      <c r="K558" s="338">
        <v>230000</v>
      </c>
    </row>
    <row r="559" spans="1:14" ht="43.5" customHeight="1" x14ac:dyDescent="0.25">
      <c r="A559" s="289" t="s">
        <v>199</v>
      </c>
      <c r="B559" s="118" t="s">
        <v>200</v>
      </c>
      <c r="C559" s="1176" t="s">
        <v>1252</v>
      </c>
      <c r="D559" s="340" t="s">
        <v>383</v>
      </c>
      <c r="E559" s="153" t="s">
        <v>357</v>
      </c>
      <c r="F559" s="153" t="s">
        <v>155</v>
      </c>
      <c r="G559" s="341" t="s">
        <v>972</v>
      </c>
      <c r="H559" s="341" t="s">
        <v>90</v>
      </c>
      <c r="I559" s="342">
        <f t="shared" ref="I559:N559" si="9">I560+I561+I562</f>
        <v>3827740</v>
      </c>
      <c r="J559" s="342">
        <f t="shared" si="9"/>
        <v>3857740</v>
      </c>
      <c r="K559" s="342">
        <f t="shared" si="9"/>
        <v>2440963</v>
      </c>
      <c r="L559" s="342">
        <f t="shared" si="9"/>
        <v>0</v>
      </c>
      <c r="M559" s="342">
        <f t="shared" si="9"/>
        <v>0</v>
      </c>
      <c r="N559" s="342">
        <f t="shared" si="9"/>
        <v>0</v>
      </c>
    </row>
    <row r="560" spans="1:14" ht="71.25" customHeight="1" x14ac:dyDescent="0.25">
      <c r="A560" s="39" t="s">
        <v>121</v>
      </c>
      <c r="B560" s="600" t="s">
        <v>201</v>
      </c>
      <c r="C560" s="1176" t="s">
        <v>1252</v>
      </c>
      <c r="D560" s="591" t="s">
        <v>383</v>
      </c>
      <c r="E560" s="591" t="s">
        <v>357</v>
      </c>
      <c r="F560" s="591" t="s">
        <v>155</v>
      </c>
      <c r="G560" s="591" t="s">
        <v>973</v>
      </c>
      <c r="H560" s="591" t="s">
        <v>359</v>
      </c>
      <c r="I560" s="339">
        <v>35000</v>
      </c>
      <c r="J560" s="339">
        <v>65000</v>
      </c>
      <c r="K560" s="339">
        <v>30000</v>
      </c>
    </row>
    <row r="561" spans="1:11" ht="60" x14ac:dyDescent="0.25">
      <c r="A561" s="593" t="s">
        <v>321</v>
      </c>
      <c r="B561" s="349" t="s">
        <v>202</v>
      </c>
      <c r="C561" s="1176" t="s">
        <v>1252</v>
      </c>
      <c r="D561" s="594" t="s">
        <v>383</v>
      </c>
      <c r="E561" s="594" t="s">
        <v>206</v>
      </c>
      <c r="F561" s="594" t="s">
        <v>385</v>
      </c>
      <c r="G561" s="594" t="s">
        <v>974</v>
      </c>
      <c r="H561" s="594" t="s">
        <v>975</v>
      </c>
      <c r="I561" s="337">
        <v>3684740</v>
      </c>
      <c r="J561" s="337">
        <v>3684740</v>
      </c>
      <c r="K561" s="337">
        <v>2302963</v>
      </c>
    </row>
    <row r="562" spans="1:11" s="292" customFormat="1" ht="30" x14ac:dyDescent="0.25">
      <c r="A562" s="1181" t="s">
        <v>126</v>
      </c>
      <c r="B562" s="1030" t="s">
        <v>1249</v>
      </c>
      <c r="C562" s="1176" t="s">
        <v>1252</v>
      </c>
      <c r="D562" s="591" t="s">
        <v>383</v>
      </c>
      <c r="E562" s="591" t="s">
        <v>179</v>
      </c>
      <c r="F562" s="591" t="s">
        <v>385</v>
      </c>
      <c r="G562" s="591" t="s">
        <v>1250</v>
      </c>
      <c r="H562" s="591" t="s">
        <v>359</v>
      </c>
      <c r="I562" s="339">
        <v>108000</v>
      </c>
      <c r="J562" s="339">
        <v>108000</v>
      </c>
      <c r="K562" s="339">
        <v>108000</v>
      </c>
    </row>
    <row r="563" spans="1:11" s="292" customFormat="1" ht="57" x14ac:dyDescent="0.25">
      <c r="A563" s="1145" t="s">
        <v>62</v>
      </c>
      <c r="B563" s="1156" t="s">
        <v>1251</v>
      </c>
      <c r="C563" s="1178" t="s">
        <v>1253</v>
      </c>
      <c r="D563" s="1163"/>
      <c r="E563" s="1163"/>
      <c r="F563" s="1163"/>
      <c r="G563" s="1163" t="s">
        <v>1264</v>
      </c>
      <c r="H563" s="1163"/>
      <c r="I563" s="342">
        <f>I564+I565+I566+I567+I568+I569+I570</f>
        <v>5000000</v>
      </c>
      <c r="J563" s="342">
        <f>J564+J565+J566+J567+J568+J569+J570</f>
        <v>25150000</v>
      </c>
      <c r="K563" s="342">
        <f>K564+K565+K566+K567+K568+K569+K570</f>
        <v>148733</v>
      </c>
    </row>
    <row r="564" spans="1:11" s="292" customFormat="1" ht="60" x14ac:dyDescent="0.25">
      <c r="A564" s="1192" t="s">
        <v>129</v>
      </c>
      <c r="B564" s="349" t="s">
        <v>1254</v>
      </c>
      <c r="C564" s="1208" t="s">
        <v>1253</v>
      </c>
      <c r="D564" s="1184" t="s">
        <v>383</v>
      </c>
      <c r="E564" s="1184" t="s">
        <v>378</v>
      </c>
      <c r="F564" s="1184" t="s">
        <v>377</v>
      </c>
      <c r="G564" s="1184" t="s">
        <v>1255</v>
      </c>
      <c r="H564" s="1184" t="s">
        <v>359</v>
      </c>
      <c r="I564" s="337">
        <v>0</v>
      </c>
      <c r="J564" s="337">
        <v>150000</v>
      </c>
      <c r="K564" s="337">
        <v>148733</v>
      </c>
    </row>
    <row r="565" spans="1:11" s="292" customFormat="1" ht="60" x14ac:dyDescent="0.25">
      <c r="A565" s="1192" t="s">
        <v>439</v>
      </c>
      <c r="B565" s="349" t="s">
        <v>1260</v>
      </c>
      <c r="C565" s="1208" t="s">
        <v>1253</v>
      </c>
      <c r="D565" s="1184" t="s">
        <v>383</v>
      </c>
      <c r="E565" s="1184" t="s">
        <v>378</v>
      </c>
      <c r="F565" s="1184" t="s">
        <v>377</v>
      </c>
      <c r="G565" s="1184" t="s">
        <v>1263</v>
      </c>
      <c r="H565" s="1184" t="s">
        <v>359</v>
      </c>
      <c r="I565" s="337">
        <v>0</v>
      </c>
      <c r="J565" s="337">
        <v>9600000</v>
      </c>
      <c r="K565" s="337">
        <v>0</v>
      </c>
    </row>
    <row r="566" spans="1:11" s="292" customFormat="1" ht="60" x14ac:dyDescent="0.25">
      <c r="A566" s="1192" t="s">
        <v>440</v>
      </c>
      <c r="B566" s="349" t="s">
        <v>1261</v>
      </c>
      <c r="C566" s="1208" t="s">
        <v>1253</v>
      </c>
      <c r="D566" s="1184" t="s">
        <v>383</v>
      </c>
      <c r="E566" s="1184" t="s">
        <v>378</v>
      </c>
      <c r="F566" s="1184" t="s">
        <v>377</v>
      </c>
      <c r="G566" s="1184" t="s">
        <v>1263</v>
      </c>
      <c r="H566" s="1184" t="s">
        <v>359</v>
      </c>
      <c r="I566" s="337">
        <v>0</v>
      </c>
      <c r="J566" s="337">
        <v>8000000</v>
      </c>
      <c r="K566" s="337">
        <v>0</v>
      </c>
    </row>
    <row r="567" spans="1:11" s="292" customFormat="1" ht="60" x14ac:dyDescent="0.25">
      <c r="A567" s="1192" t="s">
        <v>441</v>
      </c>
      <c r="B567" s="349" t="s">
        <v>1262</v>
      </c>
      <c r="C567" s="1208" t="s">
        <v>1253</v>
      </c>
      <c r="D567" s="1184" t="s">
        <v>383</v>
      </c>
      <c r="E567" s="1184" t="s">
        <v>378</v>
      </c>
      <c r="F567" s="1184" t="s">
        <v>377</v>
      </c>
      <c r="G567" s="1184" t="s">
        <v>1263</v>
      </c>
      <c r="H567" s="1184" t="s">
        <v>359</v>
      </c>
      <c r="I567" s="337">
        <v>0</v>
      </c>
      <c r="J567" s="337">
        <v>2400000</v>
      </c>
      <c r="K567" s="337">
        <v>0</v>
      </c>
    </row>
    <row r="568" spans="1:11" s="292" customFormat="1" ht="75.75" customHeight="1" x14ac:dyDescent="0.25">
      <c r="A568" s="1192" t="s">
        <v>442</v>
      </c>
      <c r="B568" s="349" t="s">
        <v>1256</v>
      </c>
      <c r="C568" s="1208" t="s">
        <v>1253</v>
      </c>
      <c r="D568" s="1184" t="s">
        <v>383</v>
      </c>
      <c r="E568" s="1184" t="s">
        <v>378</v>
      </c>
      <c r="F568" s="1184" t="s">
        <v>377</v>
      </c>
      <c r="G568" s="1184" t="s">
        <v>1257</v>
      </c>
      <c r="H568" s="1184" t="s">
        <v>359</v>
      </c>
      <c r="I568" s="337">
        <v>2400000</v>
      </c>
      <c r="J568" s="337">
        <v>2400000</v>
      </c>
      <c r="K568" s="337">
        <v>0</v>
      </c>
    </row>
    <row r="569" spans="1:11" s="292" customFormat="1" ht="75" x14ac:dyDescent="0.25">
      <c r="A569" s="1192" t="s">
        <v>772</v>
      </c>
      <c r="B569" s="349" t="s">
        <v>1258</v>
      </c>
      <c r="C569" s="1208" t="s">
        <v>1253</v>
      </c>
      <c r="D569" s="1184" t="s">
        <v>383</v>
      </c>
      <c r="E569" s="1184" t="s">
        <v>378</v>
      </c>
      <c r="F569" s="1184" t="s">
        <v>377</v>
      </c>
      <c r="G569" s="1184" t="s">
        <v>1257</v>
      </c>
      <c r="H569" s="1184" t="s">
        <v>359</v>
      </c>
      <c r="I569" s="337">
        <v>2000000</v>
      </c>
      <c r="J569" s="337">
        <v>2000000</v>
      </c>
      <c r="K569" s="337">
        <v>0</v>
      </c>
    </row>
    <row r="570" spans="1:11" s="292" customFormat="1" ht="75" x14ac:dyDescent="0.25">
      <c r="A570" s="1192" t="s">
        <v>775</v>
      </c>
      <c r="B570" s="349" t="s">
        <v>1259</v>
      </c>
      <c r="C570" s="1208" t="s">
        <v>1253</v>
      </c>
      <c r="D570" s="1184" t="s">
        <v>383</v>
      </c>
      <c r="E570" s="1184" t="s">
        <v>378</v>
      </c>
      <c r="F570" s="1184" t="s">
        <v>377</v>
      </c>
      <c r="G570" s="1184" t="s">
        <v>1257</v>
      </c>
      <c r="H570" s="1184" t="s">
        <v>359</v>
      </c>
      <c r="I570" s="337">
        <v>600000</v>
      </c>
      <c r="J570" s="337">
        <v>600000</v>
      </c>
      <c r="K570" s="337">
        <v>0</v>
      </c>
    </row>
    <row r="571" spans="1:11" s="292" customFormat="1" ht="28.5" customHeight="1" thickBot="1" x14ac:dyDescent="0.3">
      <c r="A571" s="1580" t="s">
        <v>977</v>
      </c>
      <c r="B571" s="1581"/>
      <c r="C571" s="1581"/>
      <c r="D571" s="1581"/>
      <c r="E571" s="1581"/>
      <c r="F571" s="1581"/>
      <c r="G571" s="1581"/>
      <c r="H571" s="1581"/>
      <c r="I571" s="1581"/>
      <c r="J571" s="1581"/>
      <c r="K571" s="1582"/>
    </row>
    <row r="572" spans="1:11" s="292" customFormat="1" ht="15" customHeight="1" x14ac:dyDescent="0.25">
      <c r="A572" s="1510" t="s">
        <v>290</v>
      </c>
      <c r="B572" s="1505" t="s">
        <v>639</v>
      </c>
      <c r="C572" s="1583" t="s">
        <v>445</v>
      </c>
      <c r="D572" s="1505" t="s">
        <v>349</v>
      </c>
      <c r="E572" s="1505"/>
      <c r="F572" s="1505"/>
      <c r="G572" s="1505"/>
      <c r="H572" s="1505"/>
      <c r="I572" s="1505" t="s">
        <v>966</v>
      </c>
      <c r="J572" s="1505"/>
      <c r="K572" s="1506"/>
    </row>
    <row r="573" spans="1:11" s="292" customFormat="1" ht="15" customHeight="1" x14ac:dyDescent="0.25">
      <c r="A573" s="1511"/>
      <c r="B573" s="1523"/>
      <c r="C573" s="1508"/>
      <c r="D573" s="1523" t="s">
        <v>350</v>
      </c>
      <c r="E573" s="1523" t="s">
        <v>351</v>
      </c>
      <c r="F573" s="1524"/>
      <c r="G573" s="1523" t="s">
        <v>352</v>
      </c>
      <c r="H573" s="1523" t="s">
        <v>353</v>
      </c>
      <c r="I573" s="1460" t="s">
        <v>1230</v>
      </c>
      <c r="J573" s="1460" t="s">
        <v>1291</v>
      </c>
      <c r="K573" s="1460" t="s">
        <v>1292</v>
      </c>
    </row>
    <row r="574" spans="1:11" s="292" customFormat="1" ht="48" customHeight="1" x14ac:dyDescent="0.25">
      <c r="A574" s="1512"/>
      <c r="B574" s="1540"/>
      <c r="C574" s="1509"/>
      <c r="D574" s="1524"/>
      <c r="E574" s="578" t="s">
        <v>354</v>
      </c>
      <c r="F574" s="578" t="s">
        <v>355</v>
      </c>
      <c r="G574" s="1524"/>
      <c r="H574" s="1524"/>
      <c r="I574" s="1461"/>
      <c r="J574" s="1461"/>
      <c r="K574" s="1461"/>
    </row>
    <row r="575" spans="1:11" s="292" customFormat="1" ht="68.25" customHeight="1" x14ac:dyDescent="0.25">
      <c r="A575" s="493"/>
      <c r="B575" s="585" t="s">
        <v>978</v>
      </c>
      <c r="C575" s="731"/>
      <c r="D575" s="437"/>
      <c r="E575" s="85"/>
      <c r="F575" s="85"/>
      <c r="G575" s="732">
        <v>1290000000</v>
      </c>
      <c r="H575" s="437"/>
      <c r="I575" s="736">
        <f>I576+I578</f>
        <v>4002450</v>
      </c>
      <c r="J575" s="736">
        <f>J576+J578</f>
        <v>4002450</v>
      </c>
      <c r="K575" s="736">
        <f>K576+K578</f>
        <v>2058127.81</v>
      </c>
    </row>
    <row r="576" spans="1:11" s="292" customFormat="1" ht="71.25" customHeight="1" x14ac:dyDescent="0.25">
      <c r="A576" s="621" t="s">
        <v>293</v>
      </c>
      <c r="B576" s="585" t="s">
        <v>979</v>
      </c>
      <c r="C576" s="731"/>
      <c r="D576" s="732">
        <v>971</v>
      </c>
      <c r="E576" s="85">
        <v>1</v>
      </c>
      <c r="F576" s="85">
        <v>13</v>
      </c>
      <c r="G576" s="732">
        <v>1290200000</v>
      </c>
      <c r="H576" s="733" t="s">
        <v>90</v>
      </c>
      <c r="I576" s="736">
        <f>I577</f>
        <v>680000</v>
      </c>
      <c r="J576" s="736">
        <f>J577</f>
        <v>680000</v>
      </c>
      <c r="K576" s="736">
        <f>K577</f>
        <v>494600</v>
      </c>
    </row>
    <row r="577" spans="1:11" s="292" customFormat="1" ht="45" x14ac:dyDescent="0.25">
      <c r="A577" s="596" t="s">
        <v>111</v>
      </c>
      <c r="B577" s="617" t="s">
        <v>205</v>
      </c>
      <c r="C577" s="349"/>
      <c r="D577" s="593" t="s">
        <v>383</v>
      </c>
      <c r="E577" s="713" t="s">
        <v>357</v>
      </c>
      <c r="F577" s="713" t="s">
        <v>155</v>
      </c>
      <c r="G577" s="713" t="s">
        <v>980</v>
      </c>
      <c r="H577" s="713" t="s">
        <v>359</v>
      </c>
      <c r="I577" s="337">
        <v>680000</v>
      </c>
      <c r="J577" s="337">
        <v>680000</v>
      </c>
      <c r="K577" s="338">
        <v>494600</v>
      </c>
    </row>
    <row r="578" spans="1:11" s="292" customFormat="1" ht="71.25" x14ac:dyDescent="0.25">
      <c r="A578" s="620" t="s">
        <v>29</v>
      </c>
      <c r="B578" s="585" t="s">
        <v>234</v>
      </c>
      <c r="C578" s="507"/>
      <c r="D578" s="582" t="s">
        <v>90</v>
      </c>
      <c r="E578" s="735" t="s">
        <v>206</v>
      </c>
      <c r="F578" s="735" t="s">
        <v>196</v>
      </c>
      <c r="G578" s="735" t="s">
        <v>982</v>
      </c>
      <c r="H578" s="735" t="s">
        <v>90</v>
      </c>
      <c r="I578" s="342">
        <f>I579+I580</f>
        <v>3322450</v>
      </c>
      <c r="J578" s="342">
        <f>J579+J580</f>
        <v>3322450</v>
      </c>
      <c r="K578" s="342">
        <f>K579+K580</f>
        <v>1563527.81</v>
      </c>
    </row>
    <row r="579" spans="1:11" s="292" customFormat="1" ht="45" x14ac:dyDescent="0.25">
      <c r="A579" s="596" t="s">
        <v>512</v>
      </c>
      <c r="B579" s="617" t="s">
        <v>981</v>
      </c>
      <c r="C579" s="349"/>
      <c r="D579" s="593">
        <v>971</v>
      </c>
      <c r="E579" s="713" t="s">
        <v>357</v>
      </c>
      <c r="F579" s="713" t="s">
        <v>155</v>
      </c>
      <c r="G579" s="713" t="s">
        <v>983</v>
      </c>
      <c r="H579" s="713" t="s">
        <v>90</v>
      </c>
      <c r="I579" s="337">
        <v>22450</v>
      </c>
      <c r="J579" s="307">
        <v>22450</v>
      </c>
      <c r="K579" s="308">
        <v>22449.08</v>
      </c>
    </row>
    <row r="580" spans="1:11" s="292" customFormat="1" ht="60.75" thickBot="1" x14ac:dyDescent="0.3">
      <c r="A580" s="596" t="s">
        <v>124</v>
      </c>
      <c r="B580" s="617" t="s">
        <v>235</v>
      </c>
      <c r="C580" s="600"/>
      <c r="D580" s="591" t="s">
        <v>383</v>
      </c>
      <c r="E580" s="734" t="s">
        <v>377</v>
      </c>
      <c r="F580" s="734" t="s">
        <v>357</v>
      </c>
      <c r="G580" s="734" t="s">
        <v>984</v>
      </c>
      <c r="H580" s="734" t="s">
        <v>985</v>
      </c>
      <c r="I580" s="737">
        <v>3300000</v>
      </c>
      <c r="J580" s="737">
        <v>3300000</v>
      </c>
      <c r="K580" s="738">
        <v>1541078.73</v>
      </c>
    </row>
    <row r="581" spans="1:11" s="292" customFormat="1" ht="15" customHeight="1" x14ac:dyDescent="0.25">
      <c r="A581" s="1775" t="s">
        <v>92</v>
      </c>
      <c r="B581" s="1776"/>
      <c r="C581" s="1105"/>
      <c r="D581" s="1106"/>
      <c r="E581" s="1106"/>
      <c r="F581" s="1106"/>
      <c r="G581" s="1106"/>
      <c r="H581" s="1106"/>
      <c r="I581" s="1107">
        <f>I578+I577</f>
        <v>4002450</v>
      </c>
      <c r="J581" s="1108">
        <f>J577+J578</f>
        <v>4002450</v>
      </c>
      <c r="K581" s="1109">
        <f>K577+K578</f>
        <v>2058127.81</v>
      </c>
    </row>
    <row r="582" spans="1:11" ht="35.25" customHeight="1" x14ac:dyDescent="0.25">
      <c r="A582" s="1594" t="s">
        <v>986</v>
      </c>
      <c r="B582" s="1594"/>
      <c r="C582" s="1594"/>
      <c r="D582" s="1594"/>
      <c r="E582" s="1594"/>
      <c r="F582" s="1594"/>
      <c r="G582" s="1594"/>
      <c r="H582" s="1594"/>
      <c r="I582" s="1594"/>
      <c r="J582" s="1594"/>
      <c r="K582" s="1594"/>
    </row>
    <row r="583" spans="1:11" ht="18" customHeight="1" x14ac:dyDescent="0.25">
      <c r="A583" s="1510" t="s">
        <v>290</v>
      </c>
      <c r="B583" s="1505" t="s">
        <v>639</v>
      </c>
      <c r="C583" s="1507" t="s">
        <v>445</v>
      </c>
      <c r="D583" s="1505" t="s">
        <v>349</v>
      </c>
      <c r="E583" s="1505"/>
      <c r="F583" s="1505"/>
      <c r="G583" s="1505"/>
      <c r="H583" s="1505"/>
      <c r="I583" s="1505" t="s">
        <v>966</v>
      </c>
      <c r="J583" s="1505"/>
      <c r="K583" s="1506"/>
    </row>
    <row r="584" spans="1:11" ht="15" customHeight="1" x14ac:dyDescent="0.25">
      <c r="A584" s="1511"/>
      <c r="B584" s="1523"/>
      <c r="C584" s="1508"/>
      <c r="D584" s="1523" t="s">
        <v>350</v>
      </c>
      <c r="E584" s="1523" t="s">
        <v>351</v>
      </c>
      <c r="F584" s="1524"/>
      <c r="G584" s="1523" t="s">
        <v>352</v>
      </c>
      <c r="H584" s="1523" t="s">
        <v>353</v>
      </c>
      <c r="I584" s="1460" t="s">
        <v>1230</v>
      </c>
      <c r="J584" s="1460" t="s">
        <v>1291</v>
      </c>
      <c r="K584" s="1460" t="s">
        <v>1292</v>
      </c>
    </row>
    <row r="585" spans="1:11" ht="56.25" customHeight="1" x14ac:dyDescent="0.25">
      <c r="A585" s="1512"/>
      <c r="B585" s="1540"/>
      <c r="C585" s="1509"/>
      <c r="D585" s="1524"/>
      <c r="E585" s="578" t="s">
        <v>354</v>
      </c>
      <c r="F585" s="578" t="s">
        <v>355</v>
      </c>
      <c r="G585" s="1524"/>
      <c r="H585" s="1524"/>
      <c r="I585" s="1461"/>
      <c r="J585" s="1461"/>
      <c r="K585" s="1461"/>
    </row>
    <row r="586" spans="1:11" s="292" customFormat="1" ht="56.25" customHeight="1" x14ac:dyDescent="0.25">
      <c r="A586" s="739"/>
      <c r="B586" s="507" t="s">
        <v>987</v>
      </c>
      <c r="C586" s="740"/>
      <c r="D586" s="733"/>
      <c r="E586" s="689"/>
      <c r="F586" s="689"/>
      <c r="G586" s="733">
        <v>1390000000</v>
      </c>
      <c r="H586" s="733"/>
      <c r="I586" s="736">
        <f>I587</f>
        <v>50000</v>
      </c>
      <c r="J586" s="736">
        <f>J587</f>
        <v>50000</v>
      </c>
      <c r="K586" s="736">
        <f>K587</f>
        <v>33600</v>
      </c>
    </row>
    <row r="587" spans="1:11" s="292" customFormat="1" ht="80.25" customHeight="1" x14ac:dyDescent="0.25">
      <c r="A587" s="328">
        <v>1</v>
      </c>
      <c r="B587" s="250" t="s">
        <v>203</v>
      </c>
      <c r="C587" s="329"/>
      <c r="D587" s="589" t="s">
        <v>383</v>
      </c>
      <c r="E587" s="593" t="s">
        <v>357</v>
      </c>
      <c r="F587" s="593">
        <v>13</v>
      </c>
      <c r="G587" s="589">
        <v>1390100000</v>
      </c>
      <c r="H587" s="589" t="s">
        <v>90</v>
      </c>
      <c r="I587" s="400">
        <f>I588+I589</f>
        <v>50000</v>
      </c>
      <c r="J587" s="400">
        <f>J588+J589</f>
        <v>50000</v>
      </c>
      <c r="K587" s="400">
        <f>K588+K589</f>
        <v>33600</v>
      </c>
    </row>
    <row r="588" spans="1:11" ht="75" customHeight="1" x14ac:dyDescent="0.25">
      <c r="A588" s="37" t="s">
        <v>111</v>
      </c>
      <c r="B588" s="13" t="s">
        <v>204</v>
      </c>
      <c r="C588" s="119"/>
      <c r="D588" s="53">
        <v>971</v>
      </c>
      <c r="E588" s="34" t="s">
        <v>357</v>
      </c>
      <c r="F588" s="34" t="s">
        <v>155</v>
      </c>
      <c r="G588" s="34" t="s">
        <v>988</v>
      </c>
      <c r="H588" s="34" t="s">
        <v>359</v>
      </c>
      <c r="I588" s="337">
        <v>45000</v>
      </c>
      <c r="J588" s="337">
        <v>45000</v>
      </c>
      <c r="K588" s="344">
        <v>33600</v>
      </c>
    </row>
    <row r="589" spans="1:11" s="292" customFormat="1" ht="107.25" customHeight="1" x14ac:dyDescent="0.25">
      <c r="A589" s="297" t="s">
        <v>114</v>
      </c>
      <c r="B589" s="392" t="s">
        <v>722</v>
      </c>
      <c r="C589" s="392"/>
      <c r="D589" s="53">
        <v>971</v>
      </c>
      <c r="E589" s="34" t="s">
        <v>357</v>
      </c>
      <c r="F589" s="171" t="s">
        <v>155</v>
      </c>
      <c r="G589" s="171" t="s">
        <v>989</v>
      </c>
      <c r="H589" s="171" t="s">
        <v>359</v>
      </c>
      <c r="I589" s="339">
        <v>5000</v>
      </c>
      <c r="J589" s="339">
        <v>5000</v>
      </c>
      <c r="K589" s="399">
        <v>0</v>
      </c>
    </row>
    <row r="590" spans="1:11" x14ac:dyDescent="0.25">
      <c r="A590" s="1593" t="s">
        <v>92</v>
      </c>
      <c r="B590" s="1502"/>
      <c r="C590" s="116"/>
      <c r="D590" s="583"/>
      <c r="E590" s="583"/>
      <c r="F590" s="583"/>
      <c r="G590" s="583"/>
      <c r="H590" s="583"/>
      <c r="I590" s="345">
        <v>50</v>
      </c>
      <c r="J590" s="345">
        <v>50</v>
      </c>
      <c r="K590" s="346">
        <v>50</v>
      </c>
    </row>
    <row r="591" spans="1:11" ht="45.75" customHeight="1" x14ac:dyDescent="0.25">
      <c r="A591" s="1585" t="s">
        <v>1007</v>
      </c>
      <c r="B591" s="1586"/>
      <c r="C591" s="1586"/>
      <c r="D591" s="1586"/>
      <c r="E591" s="1586"/>
      <c r="F591" s="1586"/>
      <c r="G591" s="1586"/>
      <c r="H591" s="1586"/>
      <c r="I591" s="1586"/>
      <c r="J591" s="1586"/>
      <c r="K591" s="1586"/>
    </row>
    <row r="592" spans="1:11" ht="15" customHeight="1" x14ac:dyDescent="0.25">
      <c r="A592" s="1456" t="s">
        <v>290</v>
      </c>
      <c r="B592" s="1456" t="s">
        <v>639</v>
      </c>
      <c r="C592" s="1456" t="s">
        <v>640</v>
      </c>
      <c r="D592" s="1457" t="s">
        <v>641</v>
      </c>
      <c r="E592" s="1458"/>
      <c r="F592" s="1458"/>
      <c r="G592" s="1458"/>
      <c r="H592" s="1459"/>
      <c r="I592" s="1457" t="s">
        <v>642</v>
      </c>
      <c r="J592" s="1458"/>
      <c r="K592" s="1459"/>
    </row>
    <row r="593" spans="1:11" ht="61.5" customHeight="1" x14ac:dyDescent="0.25">
      <c r="A593" s="1431"/>
      <c r="B593" s="1431"/>
      <c r="C593" s="1431"/>
      <c r="D593" s="24" t="s">
        <v>350</v>
      </c>
      <c r="E593" s="1584" t="s">
        <v>351</v>
      </c>
      <c r="F593" s="1584"/>
      <c r="G593" s="24" t="s">
        <v>643</v>
      </c>
      <c r="H593" s="24" t="s">
        <v>353</v>
      </c>
      <c r="I593" s="1460" t="s">
        <v>1230</v>
      </c>
      <c r="J593" s="1460" t="s">
        <v>1291</v>
      </c>
      <c r="K593" s="1460" t="s">
        <v>1292</v>
      </c>
    </row>
    <row r="594" spans="1:11" ht="12.75" customHeight="1" x14ac:dyDescent="0.25">
      <c r="A594" s="743">
        <v>1</v>
      </c>
      <c r="B594" s="616">
        <v>2</v>
      </c>
      <c r="C594" s="616">
        <v>3</v>
      </c>
      <c r="D594" s="616">
        <v>4</v>
      </c>
      <c r="E594" s="622" t="s">
        <v>167</v>
      </c>
      <c r="F594" s="622" t="s">
        <v>170</v>
      </c>
      <c r="G594" s="616">
        <v>7</v>
      </c>
      <c r="H594" s="616">
        <v>8</v>
      </c>
      <c r="I594" s="1461"/>
      <c r="J594" s="1461"/>
      <c r="K594" s="1461"/>
    </row>
    <row r="595" spans="1:11" s="292" customFormat="1" ht="70.5" customHeight="1" x14ac:dyDescent="0.25">
      <c r="A595" s="744" t="s">
        <v>929</v>
      </c>
      <c r="B595" s="745" t="s">
        <v>990</v>
      </c>
      <c r="C595" s="616"/>
      <c r="D595" s="616"/>
      <c r="E595" s="622"/>
      <c r="F595" s="622"/>
      <c r="G595" s="616">
        <v>14090000000</v>
      </c>
      <c r="H595" s="616"/>
      <c r="I595" s="761">
        <f t="shared" ref="I595:K596" si="10">I596</f>
        <v>0</v>
      </c>
      <c r="J595" s="761">
        <f t="shared" si="10"/>
        <v>0</v>
      </c>
      <c r="K595" s="761">
        <f t="shared" si="10"/>
        <v>0</v>
      </c>
    </row>
    <row r="596" spans="1:11" ht="75.75" customHeight="1" x14ac:dyDescent="0.25">
      <c r="A596" s="608" t="s">
        <v>111</v>
      </c>
      <c r="B596" s="173" t="s">
        <v>223</v>
      </c>
      <c r="C596" s="741"/>
      <c r="D596" s="598">
        <v>971</v>
      </c>
      <c r="E596" s="609" t="s">
        <v>357</v>
      </c>
      <c r="F596" s="609" t="s">
        <v>155</v>
      </c>
      <c r="G596" s="598">
        <v>1490100000</v>
      </c>
      <c r="H596" s="598">
        <v>0</v>
      </c>
      <c r="I596" s="304">
        <f t="shared" si="10"/>
        <v>0</v>
      </c>
      <c r="J596" s="304">
        <f t="shared" si="10"/>
        <v>0</v>
      </c>
      <c r="K596" s="304">
        <f t="shared" si="10"/>
        <v>0</v>
      </c>
    </row>
    <row r="597" spans="1:11" ht="51.75" customHeight="1" x14ac:dyDescent="0.25">
      <c r="A597" s="608" t="s">
        <v>308</v>
      </c>
      <c r="B597" s="350" t="s">
        <v>791</v>
      </c>
      <c r="C597" s="741"/>
      <c r="D597" s="430">
        <v>971</v>
      </c>
      <c r="E597" s="608" t="s">
        <v>357</v>
      </c>
      <c r="F597" s="608" t="s">
        <v>155</v>
      </c>
      <c r="G597" s="430">
        <v>1490127010</v>
      </c>
      <c r="H597" s="430">
        <v>244</v>
      </c>
      <c r="I597" s="742">
        <v>0</v>
      </c>
      <c r="J597" s="742">
        <v>0</v>
      </c>
      <c r="K597" s="742">
        <v>0</v>
      </c>
    </row>
    <row r="598" spans="1:11" ht="23.25" customHeight="1" thickBot="1" x14ac:dyDescent="0.3">
      <c r="A598" s="1579" t="s">
        <v>92</v>
      </c>
      <c r="B598" s="1579"/>
      <c r="C598" s="598"/>
      <c r="D598" s="598"/>
      <c r="E598" s="609"/>
      <c r="F598" s="609"/>
      <c r="G598" s="609"/>
      <c r="H598" s="598"/>
      <c r="I598" s="514">
        <f>I595</f>
        <v>0</v>
      </c>
      <c r="J598" s="514">
        <f>J595</f>
        <v>0</v>
      </c>
      <c r="K598" s="514">
        <f>K595</f>
        <v>0</v>
      </c>
    </row>
    <row r="599" spans="1:11" ht="56.25" customHeight="1" thickBot="1" x14ac:dyDescent="0.3">
      <c r="A599" s="1437" t="s">
        <v>1008</v>
      </c>
      <c r="B599" s="1438"/>
      <c r="C599" s="1438"/>
      <c r="D599" s="1599"/>
      <c r="E599" s="1599"/>
      <c r="F599" s="1599"/>
      <c r="G599" s="1599"/>
      <c r="H599" s="1599"/>
      <c r="I599" s="1599"/>
      <c r="J599" s="1599"/>
      <c r="K599" s="1600"/>
    </row>
    <row r="600" spans="1:11" s="292" customFormat="1" ht="21" customHeight="1" x14ac:dyDescent="0.25">
      <c r="A600" s="1456" t="s">
        <v>290</v>
      </c>
      <c r="B600" s="1456" t="s">
        <v>639</v>
      </c>
      <c r="C600" s="1456" t="s">
        <v>640</v>
      </c>
      <c r="D600" s="1457" t="s">
        <v>641</v>
      </c>
      <c r="E600" s="1458"/>
      <c r="F600" s="1458"/>
      <c r="G600" s="1458"/>
      <c r="H600" s="1459"/>
      <c r="I600" s="1457" t="s">
        <v>642</v>
      </c>
      <c r="J600" s="1458"/>
      <c r="K600" s="1459"/>
    </row>
    <row r="601" spans="1:11" s="292" customFormat="1" ht="63.75" customHeight="1" x14ac:dyDescent="0.25">
      <c r="A601" s="1431"/>
      <c r="B601" s="1431"/>
      <c r="C601" s="1431"/>
      <c r="D601" s="24" t="s">
        <v>350</v>
      </c>
      <c r="E601" s="1584" t="s">
        <v>351</v>
      </c>
      <c r="F601" s="1584"/>
      <c r="G601" s="24" t="s">
        <v>643</v>
      </c>
      <c r="H601" s="24" t="s">
        <v>353</v>
      </c>
      <c r="I601" s="1460" t="s">
        <v>1230</v>
      </c>
      <c r="J601" s="1460" t="s">
        <v>1291</v>
      </c>
      <c r="K601" s="1460" t="s">
        <v>1292</v>
      </c>
    </row>
    <row r="602" spans="1:11" ht="18.75" customHeight="1" x14ac:dyDescent="0.25">
      <c r="A602" s="618">
        <v>1</v>
      </c>
      <c r="B602" s="605">
        <v>2</v>
      </c>
      <c r="C602" s="605">
        <v>3</v>
      </c>
      <c r="D602" s="605">
        <v>4</v>
      </c>
      <c r="E602" s="584" t="s">
        <v>167</v>
      </c>
      <c r="F602" s="584" t="s">
        <v>170</v>
      </c>
      <c r="G602" s="605">
        <v>7</v>
      </c>
      <c r="H602" s="605">
        <v>8</v>
      </c>
      <c r="I602" s="1461"/>
      <c r="J602" s="1461"/>
      <c r="K602" s="1461"/>
    </row>
    <row r="603" spans="1:11" s="292" customFormat="1" ht="127.5" customHeight="1" x14ac:dyDescent="0.25">
      <c r="A603" s="746"/>
      <c r="B603" s="619" t="s">
        <v>991</v>
      </c>
      <c r="C603" s="605"/>
      <c r="D603" s="605"/>
      <c r="E603" s="584"/>
      <c r="F603" s="584"/>
      <c r="G603" s="605">
        <v>1590000000</v>
      </c>
      <c r="H603" s="605"/>
      <c r="I603" s="423">
        <f>I604+I621</f>
        <v>34480647.200000003</v>
      </c>
      <c r="J603" s="423">
        <f>J604+J621</f>
        <v>5149541.8600000003</v>
      </c>
      <c r="K603" s="423">
        <f>K604+K621</f>
        <v>1125504.1299999999</v>
      </c>
    </row>
    <row r="604" spans="1:11" ht="24.75" customHeight="1" x14ac:dyDescent="0.25">
      <c r="A604" s="1774" t="s">
        <v>293</v>
      </c>
      <c r="B604" s="1555" t="s">
        <v>992</v>
      </c>
      <c r="C604" s="1502"/>
      <c r="D604" s="605">
        <v>971</v>
      </c>
      <c r="E604" s="584" t="s">
        <v>381</v>
      </c>
      <c r="F604" s="584" t="s">
        <v>377</v>
      </c>
      <c r="G604" s="605">
        <v>1590100000</v>
      </c>
      <c r="H604" s="605"/>
      <c r="I604" s="423">
        <f>I608+I609+I619+I620</f>
        <v>33501105.34</v>
      </c>
      <c r="J604" s="423">
        <f>J608+J609+J619+J620</f>
        <v>1100000</v>
      </c>
      <c r="K604" s="423">
        <f>K608+K609+K619+K620</f>
        <v>446298.91</v>
      </c>
    </row>
    <row r="605" spans="1:11" s="292" customFormat="1" ht="23.25" customHeight="1" x14ac:dyDescent="0.25">
      <c r="A605" s="1480"/>
      <c r="B605" s="1557"/>
      <c r="C605" s="1530"/>
      <c r="D605" s="1204"/>
      <c r="E605" s="1179"/>
      <c r="F605" s="1179"/>
      <c r="G605" s="1204"/>
      <c r="H605" s="1204"/>
      <c r="I605" s="423"/>
      <c r="J605" s="423"/>
      <c r="K605" s="423"/>
    </row>
    <row r="606" spans="1:11" s="292" customFormat="1" ht="24.75" customHeight="1" x14ac:dyDescent="0.25">
      <c r="A606" s="1480"/>
      <c r="B606" s="1557"/>
      <c r="C606" s="1530"/>
      <c r="D606" s="1204"/>
      <c r="E606" s="1179"/>
      <c r="F606" s="1179"/>
      <c r="G606" s="1204"/>
      <c r="H606" s="1204"/>
      <c r="I606" s="423"/>
      <c r="J606" s="423"/>
      <c r="K606" s="423"/>
    </row>
    <row r="607" spans="1:11" s="292" customFormat="1" ht="32.25" customHeight="1" x14ac:dyDescent="0.25">
      <c r="A607" s="1481"/>
      <c r="B607" s="1558"/>
      <c r="C607" s="1531"/>
      <c r="D607" s="1204"/>
      <c r="E607" s="1179"/>
      <c r="F607" s="1179"/>
      <c r="G607" s="1204"/>
      <c r="H607" s="1204"/>
      <c r="I607" s="423"/>
      <c r="J607" s="423"/>
      <c r="K607" s="423"/>
    </row>
    <row r="608" spans="1:11" s="292" customFormat="1" ht="90" customHeight="1" x14ac:dyDescent="0.25">
      <c r="A608" s="1203" t="s">
        <v>111</v>
      </c>
      <c r="B608" s="1147" t="s">
        <v>1268</v>
      </c>
      <c r="C608" s="1204"/>
      <c r="D608" s="1204"/>
      <c r="E608" s="1179"/>
      <c r="F608" s="1179"/>
      <c r="G608" s="1204"/>
      <c r="H608" s="1204"/>
      <c r="I608" s="423">
        <v>600000</v>
      </c>
      <c r="J608" s="423">
        <v>600000</v>
      </c>
      <c r="K608" s="423"/>
    </row>
    <row r="609" spans="1:15" ht="47.25" customHeight="1" x14ac:dyDescent="0.25">
      <c r="A609" s="1203" t="s">
        <v>114</v>
      </c>
      <c r="B609" s="173" t="s">
        <v>224</v>
      </c>
      <c r="C609" s="430"/>
      <c r="D609" s="598">
        <v>971</v>
      </c>
      <c r="E609" s="609" t="s">
        <v>381</v>
      </c>
      <c r="F609" s="609" t="s">
        <v>377</v>
      </c>
      <c r="G609" s="609" t="s">
        <v>663</v>
      </c>
      <c r="H609" s="598">
        <v>244</v>
      </c>
      <c r="I609" s="252">
        <f>I610+I611+I612+I613+I614+I615+I616+I617+I618</f>
        <v>10500000</v>
      </c>
      <c r="J609" s="252">
        <f>J610+J612+J613+J614+J615+J616+J617+J618</f>
        <v>500000</v>
      </c>
      <c r="K609" s="252">
        <f>K610+K612+K613+K614+K615+K616+K617+K618</f>
        <v>446298.91</v>
      </c>
    </row>
    <row r="610" spans="1:15" ht="62.25" customHeight="1" x14ac:dyDescent="0.25">
      <c r="A610" s="608" t="s">
        <v>1269</v>
      </c>
      <c r="B610" s="169" t="s">
        <v>649</v>
      </c>
      <c r="C610" s="430"/>
      <c r="D610" s="1172">
        <v>971</v>
      </c>
      <c r="E610" s="1188" t="s">
        <v>381</v>
      </c>
      <c r="F610" s="1188" t="s">
        <v>377</v>
      </c>
      <c r="G610" s="1188" t="s">
        <v>663</v>
      </c>
      <c r="H610" s="1172">
        <v>244</v>
      </c>
      <c r="I610" s="149">
        <v>300000</v>
      </c>
      <c r="J610" s="149">
        <v>300000</v>
      </c>
      <c r="K610" s="149">
        <f>K611</f>
        <v>327978.90999999997</v>
      </c>
    </row>
    <row r="611" spans="1:15" ht="36.75" customHeight="1" x14ac:dyDescent="0.25">
      <c r="A611" s="608"/>
      <c r="B611" s="169" t="s">
        <v>743</v>
      </c>
      <c r="C611" s="430"/>
      <c r="D611" s="430"/>
      <c r="E611" s="608"/>
      <c r="F611" s="608"/>
      <c r="G611" s="609"/>
      <c r="H611" s="430"/>
      <c r="I611" s="149">
        <v>0</v>
      </c>
      <c r="J611" s="149">
        <v>0</v>
      </c>
      <c r="K611" s="149">
        <v>327978.90999999997</v>
      </c>
    </row>
    <row r="612" spans="1:15" ht="90" x14ac:dyDescent="0.25">
      <c r="A612" s="608" t="s">
        <v>298</v>
      </c>
      <c r="B612" s="222" t="s">
        <v>488</v>
      </c>
      <c r="C612" s="430"/>
      <c r="D612" s="430"/>
      <c r="E612" s="608"/>
      <c r="F612" s="608"/>
      <c r="G612" s="609"/>
      <c r="H612" s="430"/>
      <c r="I612" s="422">
        <v>0</v>
      </c>
      <c r="J612" s="422">
        <v>0</v>
      </c>
      <c r="K612" s="422">
        <v>0</v>
      </c>
      <c r="L612" s="351" t="e">
        <f>L613+L614+L615+#REF!</f>
        <v>#REF!</v>
      </c>
      <c r="M612" s="351" t="e">
        <f>M613+M614+M615+#REF!</f>
        <v>#REF!</v>
      </c>
      <c r="N612" s="488" t="e">
        <f>N613+N614+N615+#REF!</f>
        <v>#REF!</v>
      </c>
      <c r="O612" s="489"/>
    </row>
    <row r="613" spans="1:15" ht="42" customHeight="1" x14ac:dyDescent="0.25">
      <c r="A613" s="608" t="s">
        <v>299</v>
      </c>
      <c r="B613" s="169" t="s">
        <v>87</v>
      </c>
      <c r="C613" s="430"/>
      <c r="D613" s="1172">
        <v>971</v>
      </c>
      <c r="E613" s="1188" t="s">
        <v>381</v>
      </c>
      <c r="F613" s="1188" t="s">
        <v>377</v>
      </c>
      <c r="G613" s="1188" t="s">
        <v>663</v>
      </c>
      <c r="H613" s="1172">
        <v>244</v>
      </c>
      <c r="I613" s="149">
        <v>118320</v>
      </c>
      <c r="J613" s="149">
        <v>118320</v>
      </c>
      <c r="K613" s="149">
        <v>118320</v>
      </c>
      <c r="O613" s="235"/>
    </row>
    <row r="614" spans="1:15" ht="75" x14ac:dyDescent="0.25">
      <c r="A614" s="1187" t="s">
        <v>300</v>
      </c>
      <c r="B614" s="747" t="s">
        <v>489</v>
      </c>
      <c r="C614" s="430"/>
      <c r="D614" s="430"/>
      <c r="E614" s="608"/>
      <c r="F614" s="608"/>
      <c r="G614" s="430"/>
      <c r="H614" s="430"/>
      <c r="I614" s="149">
        <v>0</v>
      </c>
      <c r="J614" s="149">
        <v>0</v>
      </c>
      <c r="K614" s="149">
        <v>0</v>
      </c>
    </row>
    <row r="615" spans="1:15" ht="99.75" customHeight="1" x14ac:dyDescent="0.25">
      <c r="A615" s="1187" t="s">
        <v>301</v>
      </c>
      <c r="B615" s="169" t="s">
        <v>650</v>
      </c>
      <c r="C615" s="430"/>
      <c r="D615" s="1172">
        <v>971</v>
      </c>
      <c r="E615" s="1188" t="s">
        <v>381</v>
      </c>
      <c r="F615" s="1188" t="s">
        <v>377</v>
      </c>
      <c r="G615" s="1188" t="s">
        <v>663</v>
      </c>
      <c r="H615" s="1172">
        <v>244</v>
      </c>
      <c r="I615" s="149">
        <v>56680</v>
      </c>
      <c r="J615" s="149">
        <v>56680</v>
      </c>
      <c r="K615" s="149">
        <v>0</v>
      </c>
    </row>
    <row r="616" spans="1:15" ht="119.25" customHeight="1" x14ac:dyDescent="0.25">
      <c r="A616" s="1187" t="s">
        <v>302</v>
      </c>
      <c r="B616" s="169" t="s">
        <v>652</v>
      </c>
      <c r="C616" s="430"/>
      <c r="D616" s="430"/>
      <c r="E616" s="608"/>
      <c r="F616" s="608"/>
      <c r="G616" s="430"/>
      <c r="H616" s="430"/>
      <c r="I616" s="149">
        <v>0</v>
      </c>
      <c r="J616" s="149">
        <v>0</v>
      </c>
      <c r="K616" s="149">
        <v>0</v>
      </c>
    </row>
    <row r="617" spans="1:15" s="292" customFormat="1" ht="119.25" customHeight="1" x14ac:dyDescent="0.25">
      <c r="A617" s="1187" t="s">
        <v>303</v>
      </c>
      <c r="B617" s="1333" t="s">
        <v>1266</v>
      </c>
      <c r="C617" s="1191"/>
      <c r="D617" s="1172">
        <v>971</v>
      </c>
      <c r="E617" s="1188" t="s">
        <v>381</v>
      </c>
      <c r="F617" s="1188" t="s">
        <v>377</v>
      </c>
      <c r="G617" s="1188" t="s">
        <v>663</v>
      </c>
      <c r="H617" s="1172">
        <v>611</v>
      </c>
      <c r="I617" s="149">
        <v>10000000</v>
      </c>
      <c r="J617" s="149">
        <v>0</v>
      </c>
      <c r="K617" s="149">
        <v>0</v>
      </c>
    </row>
    <row r="618" spans="1:15" s="292" customFormat="1" ht="67.5" customHeight="1" x14ac:dyDescent="0.25">
      <c r="A618" s="1187" t="s">
        <v>304</v>
      </c>
      <c r="B618" s="169" t="s">
        <v>1270</v>
      </c>
      <c r="C618" s="1191"/>
      <c r="D618" s="1172">
        <v>971</v>
      </c>
      <c r="E618" s="1188" t="s">
        <v>381</v>
      </c>
      <c r="F618" s="1188" t="s">
        <v>377</v>
      </c>
      <c r="G618" s="1188" t="s">
        <v>663</v>
      </c>
      <c r="H618" s="1172">
        <v>244</v>
      </c>
      <c r="I618" s="149">
        <v>25000</v>
      </c>
      <c r="J618" s="149">
        <v>25000</v>
      </c>
      <c r="K618" s="149"/>
    </row>
    <row r="619" spans="1:15" ht="101.25" customHeight="1" x14ac:dyDescent="0.25">
      <c r="A619" s="608" t="s">
        <v>116</v>
      </c>
      <c r="B619" s="169" t="s">
        <v>1267</v>
      </c>
      <c r="C619" s="430"/>
      <c r="D619" s="1172">
        <v>971</v>
      </c>
      <c r="E619" s="1188" t="s">
        <v>381</v>
      </c>
      <c r="F619" s="1188" t="s">
        <v>377</v>
      </c>
      <c r="G619" s="1188" t="s">
        <v>1272</v>
      </c>
      <c r="H619" s="1172">
        <v>244</v>
      </c>
      <c r="I619" s="149">
        <v>22177094.289999999</v>
      </c>
      <c r="J619" s="149">
        <v>0</v>
      </c>
      <c r="K619" s="149">
        <v>0</v>
      </c>
    </row>
    <row r="620" spans="1:15" s="292" customFormat="1" ht="101.25" customHeight="1" x14ac:dyDescent="0.25">
      <c r="A620" s="1187" t="s">
        <v>118</v>
      </c>
      <c r="B620" s="169" t="s">
        <v>1271</v>
      </c>
      <c r="C620" s="1191"/>
      <c r="D620" s="1172">
        <v>971</v>
      </c>
      <c r="E620" s="1188" t="s">
        <v>381</v>
      </c>
      <c r="F620" s="1188" t="s">
        <v>377</v>
      </c>
      <c r="G620" s="1188" t="s">
        <v>1273</v>
      </c>
      <c r="H620" s="1172">
        <v>244</v>
      </c>
      <c r="I620" s="149">
        <v>224011.05</v>
      </c>
      <c r="J620" s="149">
        <v>0</v>
      </c>
      <c r="K620" s="149">
        <v>0</v>
      </c>
    </row>
    <row r="621" spans="1:15" ht="43.5" x14ac:dyDescent="0.25">
      <c r="A621" s="1188" t="s">
        <v>653</v>
      </c>
      <c r="B621" s="256" t="s">
        <v>88</v>
      </c>
      <c r="C621" s="1172"/>
      <c r="D621" s="1172"/>
      <c r="E621" s="1188"/>
      <c r="F621" s="1188"/>
      <c r="G621" s="1172"/>
      <c r="H621" s="1172"/>
      <c r="I621" s="252">
        <f>I622+I626+I629+I632+I635</f>
        <v>979541.86</v>
      </c>
      <c r="J621" s="252">
        <f>J622+J626+J629+J632+J635</f>
        <v>4049541.8600000003</v>
      </c>
      <c r="K621" s="252">
        <f>K622+K626+K629+K632+K635</f>
        <v>679205.22</v>
      </c>
    </row>
    <row r="622" spans="1:15" ht="50.25" customHeight="1" x14ac:dyDescent="0.25">
      <c r="A622" s="609" t="s">
        <v>121</v>
      </c>
      <c r="B622" s="256" t="s">
        <v>654</v>
      </c>
      <c r="C622" s="598"/>
      <c r="D622" s="598">
        <v>971</v>
      </c>
      <c r="E622" s="609" t="s">
        <v>381</v>
      </c>
      <c r="F622" s="609" t="s">
        <v>377</v>
      </c>
      <c r="G622" s="598">
        <v>1590226060</v>
      </c>
      <c r="H622" s="598">
        <v>244</v>
      </c>
      <c r="I622" s="252">
        <f>I623+I624+I625</f>
        <v>100000</v>
      </c>
      <c r="J622" s="252">
        <f>J623+J624+J625</f>
        <v>100000</v>
      </c>
      <c r="K622" s="252">
        <f>K623+K624+K625</f>
        <v>46450</v>
      </c>
    </row>
    <row r="623" spans="1:15" s="292" customFormat="1" ht="50.25" customHeight="1" x14ac:dyDescent="0.25">
      <c r="A623" s="608" t="s">
        <v>31</v>
      </c>
      <c r="B623" s="169" t="s">
        <v>490</v>
      </c>
      <c r="C623" s="613"/>
      <c r="D623" s="598"/>
      <c r="E623" s="609"/>
      <c r="F623" s="609"/>
      <c r="G623" s="609"/>
      <c r="H623" s="598"/>
      <c r="I623" s="149">
        <v>50000</v>
      </c>
      <c r="J623" s="149">
        <v>50000</v>
      </c>
      <c r="K623" s="149">
        <v>31150</v>
      </c>
    </row>
    <row r="624" spans="1:15" s="292" customFormat="1" ht="50.25" customHeight="1" x14ac:dyDescent="0.25">
      <c r="A624" s="608" t="s">
        <v>32</v>
      </c>
      <c r="B624" s="169" t="s">
        <v>491</v>
      </c>
      <c r="C624" s="430"/>
      <c r="D624" s="598"/>
      <c r="E624" s="609"/>
      <c r="F624" s="609"/>
      <c r="G624" s="609"/>
      <c r="H624" s="598"/>
      <c r="I624" s="149">
        <v>50000</v>
      </c>
      <c r="J624" s="149">
        <v>50000</v>
      </c>
      <c r="K624" s="149">
        <v>15300</v>
      </c>
    </row>
    <row r="625" spans="1:15" ht="60" x14ac:dyDescent="0.25">
      <c r="A625" s="608" t="s">
        <v>449</v>
      </c>
      <c r="B625" s="169" t="s">
        <v>492</v>
      </c>
      <c r="C625" s="430"/>
      <c r="D625" s="598"/>
      <c r="E625" s="609"/>
      <c r="F625" s="609"/>
      <c r="G625" s="609"/>
      <c r="H625" s="598"/>
      <c r="I625" s="149">
        <v>0</v>
      </c>
      <c r="J625" s="149">
        <v>0</v>
      </c>
      <c r="K625" s="149">
        <v>0</v>
      </c>
      <c r="L625" s="11"/>
      <c r="M625" s="11"/>
      <c r="N625" s="11"/>
      <c r="O625" s="11"/>
    </row>
    <row r="626" spans="1:15" ht="44.25" customHeight="1" x14ac:dyDescent="0.25">
      <c r="A626" s="1171" t="s">
        <v>124</v>
      </c>
      <c r="B626" s="466" t="s">
        <v>227</v>
      </c>
      <c r="C626" s="590"/>
      <c r="D626" s="574">
        <v>971</v>
      </c>
      <c r="E626" s="583" t="s">
        <v>486</v>
      </c>
      <c r="F626" s="467"/>
      <c r="G626" s="1171"/>
      <c r="H626" s="573">
        <v>244</v>
      </c>
      <c r="I626" s="468">
        <f>I627+I628</f>
        <v>100000</v>
      </c>
      <c r="J626" s="468">
        <f>J627+J628</f>
        <v>100000</v>
      </c>
      <c r="K626" s="468">
        <f>K627+K628</f>
        <v>0</v>
      </c>
    </row>
    <row r="627" spans="1:15" ht="78.75" customHeight="1" x14ac:dyDescent="0.25">
      <c r="A627" s="608" t="s">
        <v>34</v>
      </c>
      <c r="B627" s="169" t="s">
        <v>497</v>
      </c>
      <c r="C627" s="430"/>
      <c r="D627" s="430"/>
      <c r="E627" s="608"/>
      <c r="F627" s="608"/>
      <c r="G627" s="608"/>
      <c r="H627" s="430"/>
      <c r="I627" s="149">
        <v>0</v>
      </c>
      <c r="J627" s="149">
        <v>0</v>
      </c>
      <c r="K627" s="149">
        <v>0</v>
      </c>
    </row>
    <row r="628" spans="1:15" s="221" customFormat="1" ht="78.75" customHeight="1" x14ac:dyDescent="0.25">
      <c r="A628" s="608" t="s">
        <v>35</v>
      </c>
      <c r="B628" s="169" t="s">
        <v>655</v>
      </c>
      <c r="C628" s="430"/>
      <c r="D628" s="430"/>
      <c r="E628" s="608"/>
      <c r="F628" s="608"/>
      <c r="G628" s="608"/>
      <c r="H628" s="430"/>
      <c r="I628" s="149">
        <v>100000</v>
      </c>
      <c r="J628" s="149">
        <v>100000</v>
      </c>
      <c r="K628" s="149">
        <v>0</v>
      </c>
    </row>
    <row r="629" spans="1:15" s="221" customFormat="1" ht="78.75" customHeight="1" x14ac:dyDescent="0.25">
      <c r="A629" s="465" t="s">
        <v>126</v>
      </c>
      <c r="B629" s="582" t="s">
        <v>656</v>
      </c>
      <c r="C629" s="581"/>
      <c r="D629" s="581">
        <v>971</v>
      </c>
      <c r="E629" s="582" t="s">
        <v>486</v>
      </c>
      <c r="F629" s="582"/>
      <c r="G629" s="582" t="s">
        <v>498</v>
      </c>
      <c r="H629" s="581">
        <v>244</v>
      </c>
      <c r="I629" s="79">
        <f>I630+I631</f>
        <v>494541.86</v>
      </c>
      <c r="J629" s="79">
        <f>J630+J631</f>
        <v>1994541.86</v>
      </c>
      <c r="K629" s="79">
        <f>K630+K631</f>
        <v>514815.22</v>
      </c>
      <c r="L629" s="343">
        <f>L630</f>
        <v>0</v>
      </c>
      <c r="M629" s="343">
        <f>M630</f>
        <v>0</v>
      </c>
      <c r="N629" s="343">
        <f>N630</f>
        <v>0</v>
      </c>
    </row>
    <row r="630" spans="1:15" s="292" customFormat="1" ht="87" customHeight="1" x14ac:dyDescent="0.25">
      <c r="A630" s="608" t="s">
        <v>50</v>
      </c>
      <c r="B630" s="169" t="s">
        <v>657</v>
      </c>
      <c r="C630" s="430"/>
      <c r="D630" s="430"/>
      <c r="E630" s="608"/>
      <c r="F630" s="608"/>
      <c r="G630" s="608"/>
      <c r="H630" s="430"/>
      <c r="I630" s="149">
        <v>494541.86</v>
      </c>
      <c r="J630" s="149">
        <v>1994541.86</v>
      </c>
      <c r="K630" s="149">
        <v>514815.22</v>
      </c>
    </row>
    <row r="631" spans="1:15" ht="90" x14ac:dyDescent="0.25">
      <c r="A631" s="608" t="s">
        <v>52</v>
      </c>
      <c r="B631" s="169" t="s">
        <v>658</v>
      </c>
      <c r="C631" s="430"/>
      <c r="D631" s="430"/>
      <c r="E631" s="608"/>
      <c r="F631" s="608"/>
      <c r="G631" s="608"/>
      <c r="H631" s="430"/>
      <c r="I631" s="149">
        <v>0</v>
      </c>
      <c r="J631" s="149">
        <v>0</v>
      </c>
      <c r="K631" s="149">
        <v>0</v>
      </c>
      <c r="O631" s="370"/>
    </row>
    <row r="632" spans="1:15" ht="32.25" customHeight="1" x14ac:dyDescent="0.25">
      <c r="A632" s="609" t="s">
        <v>140</v>
      </c>
      <c r="B632" s="256" t="s">
        <v>228</v>
      </c>
      <c r="C632" s="598"/>
      <c r="D632" s="598">
        <v>971</v>
      </c>
      <c r="E632" s="609" t="s">
        <v>381</v>
      </c>
      <c r="F632" s="609" t="s">
        <v>377</v>
      </c>
      <c r="G632" s="609" t="s">
        <v>498</v>
      </c>
      <c r="H632" s="598">
        <v>244</v>
      </c>
      <c r="I632" s="252">
        <f>I633+I634</f>
        <v>165000</v>
      </c>
      <c r="J632" s="252">
        <f>J633+J634</f>
        <v>165000</v>
      </c>
      <c r="K632" s="252">
        <f>K633+K634</f>
        <v>0</v>
      </c>
      <c r="L632" s="72"/>
      <c r="M632" s="72"/>
      <c r="N632" s="372"/>
      <c r="O632" s="370"/>
    </row>
    <row r="633" spans="1:15" s="292" customFormat="1" ht="92.25" customHeight="1" x14ac:dyDescent="0.25">
      <c r="A633" s="608" t="s">
        <v>56</v>
      </c>
      <c r="B633" s="169" t="s">
        <v>659</v>
      </c>
      <c r="C633" s="430"/>
      <c r="D633" s="430"/>
      <c r="E633" s="608"/>
      <c r="F633" s="608"/>
      <c r="G633" s="608"/>
      <c r="H633" s="430"/>
      <c r="I633" s="149">
        <v>0</v>
      </c>
      <c r="J633" s="149">
        <v>0</v>
      </c>
      <c r="K633" s="149">
        <v>0</v>
      </c>
      <c r="L633" s="72"/>
      <c r="M633" s="72"/>
      <c r="N633" s="372"/>
      <c r="O633" s="370"/>
    </row>
    <row r="634" spans="1:15" s="292" customFormat="1" ht="73.5" customHeight="1" x14ac:dyDescent="0.25">
      <c r="A634" s="608" t="s">
        <v>660</v>
      </c>
      <c r="B634" s="169" t="s">
        <v>661</v>
      </c>
      <c r="C634" s="430"/>
      <c r="D634" s="430"/>
      <c r="E634" s="608"/>
      <c r="F634" s="608"/>
      <c r="G634" s="608"/>
      <c r="H634" s="430"/>
      <c r="I634" s="149">
        <v>165000</v>
      </c>
      <c r="J634" s="149">
        <v>165000</v>
      </c>
      <c r="K634" s="149">
        <v>0</v>
      </c>
      <c r="L634" s="149">
        <v>14965.19</v>
      </c>
      <c r="M634" s="149">
        <v>14965.19</v>
      </c>
      <c r="N634" s="149">
        <v>14965.19</v>
      </c>
      <c r="O634" s="370"/>
    </row>
    <row r="635" spans="1:15" s="292" customFormat="1" ht="36" customHeight="1" x14ac:dyDescent="0.25">
      <c r="A635" s="609" t="s">
        <v>143</v>
      </c>
      <c r="B635" s="748" t="s">
        <v>229</v>
      </c>
      <c r="C635" s="598"/>
      <c r="D635" s="598">
        <v>971</v>
      </c>
      <c r="E635" s="609" t="s">
        <v>486</v>
      </c>
      <c r="F635" s="609"/>
      <c r="G635" s="609" t="s">
        <v>499</v>
      </c>
      <c r="H635" s="598">
        <v>244</v>
      </c>
      <c r="I635" s="252">
        <f>I636+I637+I638+I639+I640+I641</f>
        <v>120000</v>
      </c>
      <c r="J635" s="252">
        <f>J636+J637+J638+J639+J640+J641</f>
        <v>1690000</v>
      </c>
      <c r="K635" s="252">
        <f>K636+K637+K638+K639+K640</f>
        <v>117940</v>
      </c>
      <c r="L635" s="72"/>
      <c r="M635" s="72"/>
      <c r="N635" s="372"/>
      <c r="O635" s="370"/>
    </row>
    <row r="636" spans="1:15" s="292" customFormat="1" ht="53.25" customHeight="1" x14ac:dyDescent="0.25">
      <c r="A636" s="608" t="s">
        <v>556</v>
      </c>
      <c r="B636" s="170" t="s">
        <v>493</v>
      </c>
      <c r="C636" s="430"/>
      <c r="D636" s="430"/>
      <c r="E636" s="608"/>
      <c r="F636" s="608"/>
      <c r="G636" s="608"/>
      <c r="H636" s="430"/>
      <c r="I636" s="149">
        <v>0</v>
      </c>
      <c r="J636" s="149">
        <v>0</v>
      </c>
      <c r="K636" s="149">
        <v>0</v>
      </c>
      <c r="L636" s="72"/>
      <c r="M636" s="72"/>
      <c r="N636" s="372"/>
      <c r="O636" s="370"/>
    </row>
    <row r="637" spans="1:15" s="292" customFormat="1" ht="44.25" customHeight="1" x14ac:dyDescent="0.25">
      <c r="A637" s="608" t="s">
        <v>739</v>
      </c>
      <c r="B637" s="169" t="s">
        <v>662</v>
      </c>
      <c r="C637" s="430"/>
      <c r="D637" s="430"/>
      <c r="E637" s="608"/>
      <c r="F637" s="608"/>
      <c r="G637" s="608"/>
      <c r="H637" s="430"/>
      <c r="I637" s="149">
        <v>0</v>
      </c>
      <c r="J637" s="149">
        <v>0</v>
      </c>
      <c r="K637" s="149">
        <v>0</v>
      </c>
      <c r="L637" s="72"/>
      <c r="M637" s="72"/>
      <c r="N637" s="372"/>
      <c r="O637" s="370"/>
    </row>
    <row r="638" spans="1:15" s="292" customFormat="1" ht="41.25" customHeight="1" x14ac:dyDescent="0.25">
      <c r="A638" s="608" t="s">
        <v>740</v>
      </c>
      <c r="B638" s="169" t="s">
        <v>494</v>
      </c>
      <c r="C638" s="430"/>
      <c r="I638" s="149">
        <v>0</v>
      </c>
      <c r="J638" s="149">
        <v>0</v>
      </c>
      <c r="K638" s="149">
        <v>0</v>
      </c>
      <c r="L638" s="72"/>
      <c r="M638" s="72"/>
      <c r="N638" s="372"/>
      <c r="O638" s="370"/>
    </row>
    <row r="639" spans="1:15" s="292" customFormat="1" ht="32.25" customHeight="1" x14ac:dyDescent="0.25">
      <c r="A639" s="608" t="s">
        <v>741</v>
      </c>
      <c r="B639" s="169" t="s">
        <v>495</v>
      </c>
      <c r="C639" s="430"/>
      <c r="D639" s="430"/>
      <c r="E639" s="608"/>
      <c r="F639" s="608"/>
      <c r="G639" s="608"/>
      <c r="H639" s="430"/>
      <c r="I639" s="149">
        <v>0</v>
      </c>
      <c r="J639" s="149">
        <v>0</v>
      </c>
      <c r="K639" s="149">
        <v>0</v>
      </c>
      <c r="L639" s="72"/>
      <c r="M639" s="72"/>
      <c r="N639" s="372"/>
      <c r="O639" s="370"/>
    </row>
    <row r="640" spans="1:15" ht="27" customHeight="1" x14ac:dyDescent="0.25">
      <c r="A640" s="608" t="s">
        <v>742</v>
      </c>
      <c r="B640" s="169" t="s">
        <v>496</v>
      </c>
      <c r="C640" s="430"/>
      <c r="D640" s="430">
        <v>971</v>
      </c>
      <c r="E640" s="608" t="s">
        <v>225</v>
      </c>
      <c r="F640" s="608" t="s">
        <v>196</v>
      </c>
      <c r="G640" s="608" t="s">
        <v>230</v>
      </c>
      <c r="H640" s="430">
        <v>244</v>
      </c>
      <c r="I640" s="149">
        <v>120000</v>
      </c>
      <c r="J640" s="149">
        <v>120000</v>
      </c>
      <c r="K640" s="149">
        <v>117940</v>
      </c>
      <c r="L640" s="232">
        <v>50</v>
      </c>
      <c r="M640" s="232">
        <v>50</v>
      </c>
      <c r="N640" s="369">
        <v>50</v>
      </c>
      <c r="O640" s="370"/>
    </row>
    <row r="641" spans="1:15" s="292" customFormat="1" ht="42.75" customHeight="1" x14ac:dyDescent="0.25">
      <c r="A641" s="1187" t="s">
        <v>1142</v>
      </c>
      <c r="B641" s="169" t="s">
        <v>1265</v>
      </c>
      <c r="C641" s="1191"/>
      <c r="D641" s="1191"/>
      <c r="E641" s="1187"/>
      <c r="F641" s="1187"/>
      <c r="G641" s="1187"/>
      <c r="H641" s="1191"/>
      <c r="I641" s="149">
        <v>0</v>
      </c>
      <c r="J641" s="149">
        <v>1570000</v>
      </c>
      <c r="K641" s="149">
        <v>0</v>
      </c>
      <c r="L641" s="1332"/>
      <c r="M641" s="1332"/>
      <c r="N641" s="1332"/>
      <c r="O641" s="370"/>
    </row>
    <row r="642" spans="1:15" s="292" customFormat="1" ht="27" customHeight="1" x14ac:dyDescent="0.25">
      <c r="A642" s="1328"/>
      <c r="B642" s="1329"/>
      <c r="C642" s="1330"/>
      <c r="D642" s="1330"/>
      <c r="E642" s="1328"/>
      <c r="F642" s="1328"/>
      <c r="G642" s="1328"/>
      <c r="H642" s="1331"/>
      <c r="I642" s="149"/>
      <c r="J642" s="149"/>
      <c r="K642" s="149"/>
      <c r="L642" s="1332"/>
      <c r="M642" s="1332"/>
      <c r="N642" s="1332"/>
      <c r="O642" s="370"/>
    </row>
    <row r="643" spans="1:15" s="221" customFormat="1" x14ac:dyDescent="0.25">
      <c r="A643" s="1590" t="s">
        <v>92</v>
      </c>
      <c r="B643" s="1565"/>
      <c r="C643" s="1565"/>
      <c r="D643" s="1565"/>
      <c r="E643" s="1565"/>
      <c r="F643" s="1565"/>
      <c r="G643" s="1565"/>
      <c r="H643" s="1566"/>
      <c r="I643" s="749">
        <f>I603</f>
        <v>34480647.200000003</v>
      </c>
      <c r="J643" s="749">
        <f>J603</f>
        <v>5149541.8600000003</v>
      </c>
      <c r="K643" s="749">
        <f>K603</f>
        <v>1125504.1299999999</v>
      </c>
    </row>
    <row r="644" spans="1:15" ht="47.25" customHeight="1" x14ac:dyDescent="0.25">
      <c r="A644" s="1594" t="s">
        <v>1009</v>
      </c>
      <c r="B644" s="1594"/>
      <c r="C644" s="1594"/>
      <c r="D644" s="1594"/>
      <c r="E644" s="1594"/>
      <c r="F644" s="1594"/>
      <c r="G644" s="1594"/>
      <c r="H644" s="1594"/>
      <c r="I644" s="1594"/>
      <c r="J644" s="1594"/>
      <c r="K644" s="1594"/>
    </row>
    <row r="645" spans="1:15" s="292" customFormat="1" ht="47.25" customHeight="1" x14ac:dyDescent="0.25">
      <c r="A645" s="1589" t="s">
        <v>290</v>
      </c>
      <c r="B645" s="1589" t="s">
        <v>639</v>
      </c>
      <c r="C645" s="1589" t="s">
        <v>640</v>
      </c>
      <c r="D645" s="1589" t="s">
        <v>641</v>
      </c>
      <c r="E645" s="1589"/>
      <c r="F645" s="1589"/>
      <c r="G645" s="1589"/>
      <c r="H645" s="1589"/>
      <c r="I645" s="1589" t="s">
        <v>642</v>
      </c>
      <c r="J645" s="1589"/>
      <c r="K645" s="1589"/>
    </row>
    <row r="646" spans="1:15" s="292" customFormat="1" ht="61.5" customHeight="1" x14ac:dyDescent="0.25">
      <c r="A646" s="1589"/>
      <c r="B646" s="1589"/>
      <c r="C646" s="1589"/>
      <c r="D646" s="24" t="s">
        <v>350</v>
      </c>
      <c r="E646" s="1584" t="s">
        <v>351</v>
      </c>
      <c r="F646" s="1584"/>
      <c r="G646" s="24" t="s">
        <v>643</v>
      </c>
      <c r="H646" s="24" t="s">
        <v>353</v>
      </c>
      <c r="I646" s="1460" t="s">
        <v>1230</v>
      </c>
      <c r="J646" s="1460" t="s">
        <v>1291</v>
      </c>
      <c r="K646" s="1460" t="s">
        <v>1292</v>
      </c>
    </row>
    <row r="647" spans="1:15" ht="14.25" customHeight="1" x14ac:dyDescent="0.25">
      <c r="A647" s="1064">
        <v>1</v>
      </c>
      <c r="B647" s="1064">
        <v>2</v>
      </c>
      <c r="C647" s="1064">
        <v>3</v>
      </c>
      <c r="D647" s="1064">
        <v>4</v>
      </c>
      <c r="E647" s="1065" t="s">
        <v>167</v>
      </c>
      <c r="F647" s="1065" t="s">
        <v>170</v>
      </c>
      <c r="G647" s="1064">
        <v>7</v>
      </c>
      <c r="H647" s="1064">
        <v>8</v>
      </c>
      <c r="I647" s="1461"/>
      <c r="J647" s="1461"/>
      <c r="K647" s="1461"/>
    </row>
    <row r="648" spans="1:15" ht="71.25" customHeight="1" x14ac:dyDescent="0.25">
      <c r="A648" s="297"/>
      <c r="B648" s="750" t="s">
        <v>993</v>
      </c>
      <c r="C648" s="24" t="s">
        <v>995</v>
      </c>
      <c r="D648" s="498"/>
      <c r="E648" s="498"/>
      <c r="F648" s="498"/>
      <c r="G648" s="498">
        <v>1690000000</v>
      </c>
      <c r="H648" s="498"/>
      <c r="I648" s="40">
        <f>I649+I657</f>
        <v>5508919</v>
      </c>
      <c r="J648" s="40">
        <f>J649+J657</f>
        <v>24564670.060000002</v>
      </c>
      <c r="K648" s="40">
        <f>K649+K657</f>
        <v>2379044.2400000002</v>
      </c>
    </row>
    <row r="649" spans="1:15" s="292" customFormat="1" ht="59.25" customHeight="1" x14ac:dyDescent="0.25">
      <c r="A649" s="655" t="s">
        <v>218</v>
      </c>
      <c r="B649" s="756" t="s">
        <v>994</v>
      </c>
      <c r="C649" s="709"/>
      <c r="D649" s="498">
        <v>971</v>
      </c>
      <c r="E649" s="498">
        <v>5</v>
      </c>
      <c r="F649" s="498">
        <v>3</v>
      </c>
      <c r="G649" s="498">
        <v>1690100000</v>
      </c>
      <c r="H649" s="755" t="s">
        <v>90</v>
      </c>
      <c r="I649" s="40">
        <f>I652</f>
        <v>4450000</v>
      </c>
      <c r="J649" s="40">
        <f>J652+J650+J651+J653+J654+J655+J656</f>
        <v>22310606.060000002</v>
      </c>
      <c r="K649" s="40">
        <f>K652+K650+K651+K653+K654+K655+K656</f>
        <v>1852000</v>
      </c>
    </row>
    <row r="650" spans="1:15" s="292" customFormat="1" ht="59.25" customHeight="1" x14ac:dyDescent="0.25">
      <c r="A650" s="1428" t="s">
        <v>111</v>
      </c>
      <c r="B650" s="213" t="s">
        <v>1317</v>
      </c>
      <c r="C650" s="1419"/>
      <c r="D650" s="1427">
        <v>971</v>
      </c>
      <c r="E650" s="1422" t="s">
        <v>91</v>
      </c>
      <c r="F650" s="1422" t="s">
        <v>381</v>
      </c>
      <c r="G650" s="1423">
        <v>1690120070</v>
      </c>
      <c r="H650" s="1420" t="s">
        <v>359</v>
      </c>
      <c r="I650" s="38">
        <v>0</v>
      </c>
      <c r="J650" s="38">
        <v>1000000</v>
      </c>
      <c r="K650" s="38">
        <v>0</v>
      </c>
    </row>
    <row r="651" spans="1:15" s="292" customFormat="1" ht="59.25" customHeight="1" x14ac:dyDescent="0.25">
      <c r="A651" s="1428" t="s">
        <v>114</v>
      </c>
      <c r="B651" s="213" t="s">
        <v>1318</v>
      </c>
      <c r="C651" s="1419"/>
      <c r="D651" s="1427">
        <v>971</v>
      </c>
      <c r="E651" s="1422" t="s">
        <v>91</v>
      </c>
      <c r="F651" s="1422" t="s">
        <v>381</v>
      </c>
      <c r="G651" s="1423">
        <v>1690121010</v>
      </c>
      <c r="H651" s="1420" t="s">
        <v>359</v>
      </c>
      <c r="I651" s="38">
        <v>0</v>
      </c>
      <c r="J651" s="38">
        <v>10800000</v>
      </c>
      <c r="K651" s="38">
        <v>0</v>
      </c>
    </row>
    <row r="652" spans="1:15" s="292" customFormat="1" ht="59.25" customHeight="1" x14ac:dyDescent="0.25">
      <c r="A652" s="1428" t="s">
        <v>116</v>
      </c>
      <c r="B652" s="753" t="s">
        <v>646</v>
      </c>
      <c r="C652" s="1153"/>
      <c r="D652" s="1427">
        <v>971</v>
      </c>
      <c r="E652" s="1422" t="s">
        <v>91</v>
      </c>
      <c r="F652" s="1422" t="s">
        <v>381</v>
      </c>
      <c r="G652" s="158">
        <v>1690124010</v>
      </c>
      <c r="H652" s="1420" t="s">
        <v>359</v>
      </c>
      <c r="I652" s="38">
        <v>4450000</v>
      </c>
      <c r="J652" s="38">
        <v>4450000</v>
      </c>
      <c r="K652" s="38">
        <v>1852000</v>
      </c>
    </row>
    <row r="653" spans="1:15" ht="42.75" customHeight="1" x14ac:dyDescent="0.25">
      <c r="A653" s="1428" t="s">
        <v>118</v>
      </c>
      <c r="B653" s="350" t="s">
        <v>1276</v>
      </c>
      <c r="C653" s="652"/>
      <c r="D653" s="1191">
        <v>971</v>
      </c>
      <c r="E653" s="1187" t="s">
        <v>91</v>
      </c>
      <c r="F653" s="1187" t="s">
        <v>381</v>
      </c>
      <c r="G653" s="1191">
        <v>1690192361</v>
      </c>
      <c r="H653" s="1187" t="s">
        <v>359</v>
      </c>
      <c r="I653" s="486">
        <v>0</v>
      </c>
      <c r="J653" s="486">
        <v>3000000</v>
      </c>
      <c r="K653" s="486">
        <v>0</v>
      </c>
    </row>
    <row r="654" spans="1:15" s="292" customFormat="1" ht="62.25" customHeight="1" x14ac:dyDescent="0.25">
      <c r="A654" s="1428" t="s">
        <v>2</v>
      </c>
      <c r="B654" s="1157" t="s">
        <v>1277</v>
      </c>
      <c r="C654" s="752"/>
      <c r="D654" s="477">
        <v>971</v>
      </c>
      <c r="E654" s="477" t="s">
        <v>91</v>
      </c>
      <c r="F654" s="477" t="s">
        <v>381</v>
      </c>
      <c r="G654" s="477" t="s">
        <v>1278</v>
      </c>
      <c r="H654" s="656" t="s">
        <v>394</v>
      </c>
      <c r="I654" s="486">
        <v>0</v>
      </c>
      <c r="J654" s="486">
        <v>30303.03</v>
      </c>
      <c r="K654" s="486">
        <v>0</v>
      </c>
    </row>
    <row r="655" spans="1:15" s="292" customFormat="1" ht="62.25" customHeight="1" x14ac:dyDescent="0.25">
      <c r="A655" s="1428" t="s">
        <v>89</v>
      </c>
      <c r="B655" s="1157" t="s">
        <v>1279</v>
      </c>
      <c r="C655" s="744"/>
      <c r="D655" s="1187"/>
      <c r="E655" s="1187"/>
      <c r="F655" s="1187"/>
      <c r="G655" s="1187"/>
      <c r="H655" s="1188"/>
      <c r="I655" s="486">
        <v>0</v>
      </c>
      <c r="J655" s="486">
        <v>3000000</v>
      </c>
      <c r="K655" s="486">
        <v>0</v>
      </c>
    </row>
    <row r="656" spans="1:15" s="292" customFormat="1" ht="81" customHeight="1" x14ac:dyDescent="0.25">
      <c r="A656" s="1428" t="s">
        <v>1319</v>
      </c>
      <c r="B656" s="1157" t="s">
        <v>1280</v>
      </c>
      <c r="C656" s="744"/>
      <c r="D656" s="1187"/>
      <c r="E656" s="1187"/>
      <c r="F656" s="1187"/>
      <c r="G656" s="1187"/>
      <c r="H656" s="1188"/>
      <c r="I656" s="486">
        <v>0</v>
      </c>
      <c r="J656" s="486">
        <v>30303.03</v>
      </c>
      <c r="K656" s="486">
        <v>0</v>
      </c>
    </row>
    <row r="657" spans="1:14" ht="57.75" x14ac:dyDescent="0.25">
      <c r="A657" s="462">
        <v>2</v>
      </c>
      <c r="B657" s="723" t="s">
        <v>996</v>
      </c>
      <c r="C657" s="757"/>
      <c r="D657" s="652">
        <v>971</v>
      </c>
      <c r="E657" s="656" t="s">
        <v>91</v>
      </c>
      <c r="F657" s="656" t="s">
        <v>381</v>
      </c>
      <c r="G657" s="656" t="s">
        <v>997</v>
      </c>
      <c r="H657" s="656" t="s">
        <v>90</v>
      </c>
      <c r="I657" s="751">
        <f>I658+I659+I660</f>
        <v>1058919</v>
      </c>
      <c r="J657" s="751">
        <f>J658+J659+J660</f>
        <v>2254064</v>
      </c>
      <c r="K657" s="751">
        <f>K658+K659+K660</f>
        <v>527044.24</v>
      </c>
      <c r="L657" s="69" t="e">
        <f>#REF!</f>
        <v>#REF!</v>
      </c>
      <c r="M657" s="69" t="e">
        <f>#REF!</f>
        <v>#REF!</v>
      </c>
      <c r="N657" s="69" t="e">
        <f>#REF!</f>
        <v>#REF!</v>
      </c>
    </row>
    <row r="658" spans="1:14" ht="40.5" customHeight="1" x14ac:dyDescent="0.25">
      <c r="A658" s="255" t="s">
        <v>121</v>
      </c>
      <c r="B658" s="754" t="s">
        <v>217</v>
      </c>
      <c r="C658" s="159"/>
      <c r="D658" s="1191">
        <v>971</v>
      </c>
      <c r="E658" s="1187" t="s">
        <v>91</v>
      </c>
      <c r="F658" s="1187" t="s">
        <v>381</v>
      </c>
      <c r="G658" s="1187" t="s">
        <v>220</v>
      </c>
      <c r="H658" s="1187">
        <v>611</v>
      </c>
      <c r="I658" s="486">
        <v>1000000</v>
      </c>
      <c r="J658" s="486">
        <v>1000000</v>
      </c>
      <c r="K658" s="486">
        <v>517000</v>
      </c>
    </row>
    <row r="659" spans="1:14" ht="255" x14ac:dyDescent="0.25">
      <c r="A659" s="255" t="s">
        <v>124</v>
      </c>
      <c r="B659" s="1152" t="s">
        <v>648</v>
      </c>
      <c r="C659" s="1152"/>
      <c r="D659" s="1169">
        <v>971</v>
      </c>
      <c r="E659" s="1170" t="s">
        <v>91</v>
      </c>
      <c r="F659" s="1170" t="s">
        <v>381</v>
      </c>
      <c r="G659" s="1170" t="s">
        <v>998</v>
      </c>
      <c r="H659" s="1170">
        <v>244</v>
      </c>
      <c r="I659" s="1167">
        <v>58919</v>
      </c>
      <c r="J659" s="1167">
        <v>58920</v>
      </c>
      <c r="K659" s="1168">
        <v>10044.24</v>
      </c>
    </row>
    <row r="660" spans="1:14" s="292" customFormat="1" ht="60" x14ac:dyDescent="0.25">
      <c r="A660" s="255" t="s">
        <v>126</v>
      </c>
      <c r="B660" s="1334" t="s">
        <v>1275</v>
      </c>
      <c r="C660" s="1157"/>
      <c r="D660" s="1191">
        <v>971</v>
      </c>
      <c r="E660" s="1187" t="s">
        <v>91</v>
      </c>
      <c r="F660" s="1187" t="s">
        <v>381</v>
      </c>
      <c r="G660" s="1187" t="s">
        <v>1281</v>
      </c>
      <c r="H660" s="1187" t="s">
        <v>359</v>
      </c>
      <c r="I660" s="1335">
        <v>0</v>
      </c>
      <c r="J660" s="1335">
        <v>1195144</v>
      </c>
      <c r="K660" s="1335">
        <v>0</v>
      </c>
    </row>
    <row r="661" spans="1:14" ht="22.5" customHeight="1" x14ac:dyDescent="0.25">
      <c r="A661" s="1597" t="s">
        <v>1010</v>
      </c>
      <c r="B661" s="1598"/>
      <c r="C661" s="1598"/>
      <c r="D661" s="1598"/>
      <c r="E661" s="1598"/>
      <c r="F661" s="1598"/>
      <c r="G661" s="1598"/>
      <c r="H661" s="1598"/>
      <c r="I661" s="1598"/>
      <c r="J661" s="1598"/>
      <c r="K661" s="1598"/>
    </row>
    <row r="662" spans="1:14" s="234" customFormat="1" ht="15" customHeight="1" x14ac:dyDescent="0.25">
      <c r="A662" s="1578" t="s">
        <v>290</v>
      </c>
      <c r="B662" s="1578" t="s">
        <v>639</v>
      </c>
      <c r="C662" s="1578" t="s">
        <v>640</v>
      </c>
      <c r="D662" s="1587" t="s">
        <v>641</v>
      </c>
      <c r="E662" s="1596"/>
      <c r="F662" s="1596"/>
      <c r="G662" s="1596"/>
      <c r="H662" s="1588"/>
      <c r="I662" s="1587" t="s">
        <v>642</v>
      </c>
      <c r="J662" s="1596"/>
      <c r="K662" s="1596"/>
    </row>
    <row r="663" spans="1:14" s="234" customFormat="1" ht="69" customHeight="1" x14ac:dyDescent="0.25">
      <c r="A663" s="1578"/>
      <c r="B663" s="1578"/>
      <c r="C663" s="1578"/>
      <c r="D663" s="496" t="s">
        <v>350</v>
      </c>
      <c r="E663" s="1587" t="s">
        <v>351</v>
      </c>
      <c r="F663" s="1588"/>
      <c r="G663" s="496" t="s">
        <v>643</v>
      </c>
      <c r="H663" s="496" t="s">
        <v>353</v>
      </c>
      <c r="I663" s="1460" t="s">
        <v>1230</v>
      </c>
      <c r="J663" s="1460" t="s">
        <v>1291</v>
      </c>
      <c r="K663" s="1460" t="s">
        <v>1292</v>
      </c>
    </row>
    <row r="664" spans="1:14" s="292" customFormat="1" ht="52.5" customHeight="1" x14ac:dyDescent="0.25">
      <c r="A664" s="758"/>
      <c r="B664" s="758" t="s">
        <v>999</v>
      </c>
      <c r="C664" s="758"/>
      <c r="D664" s="72"/>
      <c r="E664" s="72"/>
      <c r="F664" s="72"/>
      <c r="G664" s="496">
        <v>1790000000</v>
      </c>
      <c r="H664" s="758"/>
      <c r="I664" s="1461"/>
      <c r="J664" s="1461"/>
      <c r="K664" s="1461"/>
    </row>
    <row r="665" spans="1:14" ht="70.5" customHeight="1" x14ac:dyDescent="0.25">
      <c r="A665" s="247">
        <v>1</v>
      </c>
      <c r="B665" s="247" t="s">
        <v>500</v>
      </c>
      <c r="C665" s="358" t="s">
        <v>630</v>
      </c>
      <c r="D665" s="358">
        <v>971</v>
      </c>
      <c r="E665" s="242" t="s">
        <v>409</v>
      </c>
      <c r="F665" s="242" t="s">
        <v>356</v>
      </c>
      <c r="G665" s="358">
        <v>1790100000</v>
      </c>
      <c r="H665" s="237"/>
      <c r="I665" s="948">
        <f>I666+I667+I668+I669+I670</f>
        <v>50000</v>
      </c>
      <c r="J665" s="948">
        <f>J666+J667+J668+J669+J670</f>
        <v>50000</v>
      </c>
      <c r="K665" s="948">
        <f>K666+K667+K668+K669+K670</f>
        <v>0</v>
      </c>
    </row>
    <row r="666" spans="1:14" ht="35.25" customHeight="1" x14ac:dyDescent="0.25">
      <c r="A666" s="248" t="s">
        <v>292</v>
      </c>
      <c r="B666" s="248" t="s">
        <v>501</v>
      </c>
      <c r="C666" s="236" t="s">
        <v>630</v>
      </c>
      <c r="D666" s="239">
        <v>971</v>
      </c>
      <c r="E666" s="240" t="s">
        <v>409</v>
      </c>
      <c r="F666" s="243" t="s">
        <v>356</v>
      </c>
      <c r="G666" s="239">
        <v>1790128010</v>
      </c>
      <c r="H666" s="239">
        <v>244</v>
      </c>
      <c r="I666" s="921">
        <v>35000</v>
      </c>
      <c r="J666" s="921">
        <v>35000</v>
      </c>
      <c r="K666" s="921">
        <v>0</v>
      </c>
    </row>
    <row r="667" spans="1:14" ht="28.5" customHeight="1" x14ac:dyDescent="0.25">
      <c r="A667" s="248" t="s">
        <v>294</v>
      </c>
      <c r="B667" s="248" t="s">
        <v>631</v>
      </c>
      <c r="C667" s="236" t="s">
        <v>630</v>
      </c>
      <c r="D667" s="239">
        <v>971</v>
      </c>
      <c r="E667" s="240" t="s">
        <v>409</v>
      </c>
      <c r="F667" s="243" t="s">
        <v>356</v>
      </c>
      <c r="G667" s="239">
        <v>1790128010</v>
      </c>
      <c r="H667" s="239">
        <v>244</v>
      </c>
      <c r="I667" s="921">
        <v>5000</v>
      </c>
      <c r="J667" s="921">
        <v>5000</v>
      </c>
      <c r="K667" s="244">
        <v>0</v>
      </c>
    </row>
    <row r="668" spans="1:14" ht="90" x14ac:dyDescent="0.25">
      <c r="A668" s="248" t="s">
        <v>295</v>
      </c>
      <c r="B668" s="248" t="s">
        <v>502</v>
      </c>
      <c r="C668" s="236" t="s">
        <v>630</v>
      </c>
      <c r="D668" s="239">
        <v>971</v>
      </c>
      <c r="E668" s="240" t="s">
        <v>409</v>
      </c>
      <c r="F668" s="243" t="s">
        <v>356</v>
      </c>
      <c r="G668" s="239">
        <v>1790128010</v>
      </c>
      <c r="H668" s="239">
        <v>244</v>
      </c>
      <c r="I668" s="921">
        <v>5000</v>
      </c>
      <c r="J668" s="921">
        <v>5000</v>
      </c>
      <c r="K668" s="244">
        <v>0</v>
      </c>
    </row>
    <row r="669" spans="1:14" ht="45" x14ac:dyDescent="0.25">
      <c r="A669" s="248" t="s">
        <v>296</v>
      </c>
      <c r="B669" s="248" t="s">
        <v>632</v>
      </c>
      <c r="C669" s="236" t="s">
        <v>630</v>
      </c>
      <c r="D669" s="239">
        <v>971</v>
      </c>
      <c r="E669" s="240" t="s">
        <v>409</v>
      </c>
      <c r="F669" s="243" t="s">
        <v>356</v>
      </c>
      <c r="G669" s="239">
        <v>1790128010</v>
      </c>
      <c r="H669" s="239">
        <v>244</v>
      </c>
      <c r="I669" s="921">
        <v>5000</v>
      </c>
      <c r="J669" s="921">
        <v>5000</v>
      </c>
      <c r="K669" s="921">
        <v>0</v>
      </c>
    </row>
    <row r="670" spans="1:14" ht="90" x14ac:dyDescent="0.25">
      <c r="A670" s="248" t="s">
        <v>23</v>
      </c>
      <c r="B670" s="248" t="s">
        <v>633</v>
      </c>
      <c r="C670" s="236" t="s">
        <v>630</v>
      </c>
      <c r="D670" s="239">
        <v>971</v>
      </c>
      <c r="E670" s="240" t="s">
        <v>409</v>
      </c>
      <c r="F670" s="243" t="s">
        <v>356</v>
      </c>
      <c r="G670" s="239">
        <v>1790128010</v>
      </c>
      <c r="H670" s="239">
        <v>244</v>
      </c>
      <c r="I670" s="244">
        <v>0</v>
      </c>
      <c r="J670" s="244">
        <v>0</v>
      </c>
      <c r="K670" s="245">
        <v>0</v>
      </c>
    </row>
    <row r="671" spans="1:14" ht="28.5" x14ac:dyDescent="0.25">
      <c r="A671" s="247" t="s">
        <v>29</v>
      </c>
      <c r="B671" s="247" t="s">
        <v>503</v>
      </c>
      <c r="C671" s="238" t="s">
        <v>630</v>
      </c>
      <c r="D671" s="241">
        <v>971</v>
      </c>
      <c r="E671" s="240" t="s">
        <v>409</v>
      </c>
      <c r="F671" s="243" t="s">
        <v>356</v>
      </c>
      <c r="G671" s="241">
        <v>1790200000</v>
      </c>
      <c r="H671" s="241">
        <v>0</v>
      </c>
      <c r="I671" s="952">
        <f>I672+I673</f>
        <v>50000</v>
      </c>
      <c r="J671" s="952">
        <f>J672+J673</f>
        <v>50000</v>
      </c>
      <c r="K671" s="246">
        <f>K672+K673</f>
        <v>0</v>
      </c>
    </row>
    <row r="672" spans="1:14" x14ac:dyDescent="0.25">
      <c r="A672" s="248" t="s">
        <v>324</v>
      </c>
      <c r="B672" s="248" t="s">
        <v>504</v>
      </c>
      <c r="C672" s="236" t="s">
        <v>630</v>
      </c>
      <c r="D672" s="239">
        <v>971</v>
      </c>
      <c r="E672" s="240" t="s">
        <v>409</v>
      </c>
      <c r="F672" s="243" t="s">
        <v>356</v>
      </c>
      <c r="G672" s="239">
        <v>1790228020</v>
      </c>
      <c r="H672" s="239">
        <v>244</v>
      </c>
      <c r="I672" s="921">
        <v>5000</v>
      </c>
      <c r="J672" s="921">
        <v>5000</v>
      </c>
      <c r="K672" s="244">
        <v>0</v>
      </c>
    </row>
    <row r="673" spans="1:11" ht="30" x14ac:dyDescent="0.25">
      <c r="A673" s="248" t="s">
        <v>321</v>
      </c>
      <c r="B673" s="248" t="s">
        <v>634</v>
      </c>
      <c r="C673" s="236" t="s">
        <v>630</v>
      </c>
      <c r="D673" s="239">
        <v>971</v>
      </c>
      <c r="E673" s="240" t="s">
        <v>409</v>
      </c>
      <c r="F673" s="243" t="s">
        <v>356</v>
      </c>
      <c r="G673" s="239">
        <v>1790228020</v>
      </c>
      <c r="H673" s="239">
        <v>244</v>
      </c>
      <c r="I673" s="921">
        <v>45000</v>
      </c>
      <c r="J673" s="921">
        <v>45000</v>
      </c>
      <c r="K673" s="244">
        <v>0</v>
      </c>
    </row>
    <row r="674" spans="1:11" ht="42.75" x14ac:dyDescent="0.25">
      <c r="A674" s="247" t="s">
        <v>62</v>
      </c>
      <c r="B674" s="247" t="s">
        <v>635</v>
      </c>
      <c r="C674" s="238" t="s">
        <v>630</v>
      </c>
      <c r="D674" s="241"/>
      <c r="E674" s="240"/>
      <c r="F674" s="243"/>
      <c r="G674" s="241"/>
      <c r="H674" s="241"/>
      <c r="I674" s="246">
        <f>I675+I676</f>
        <v>250000</v>
      </c>
      <c r="J674" s="952">
        <f>J675+J676</f>
        <v>250000</v>
      </c>
      <c r="K674" s="952">
        <f>K675+K676</f>
        <v>183791</v>
      </c>
    </row>
    <row r="675" spans="1:11" ht="30" x14ac:dyDescent="0.25">
      <c r="A675" s="248" t="s">
        <v>325</v>
      </c>
      <c r="B675" s="248" t="s">
        <v>636</v>
      </c>
      <c r="C675" s="236" t="s">
        <v>630</v>
      </c>
      <c r="D675" s="239">
        <v>971</v>
      </c>
      <c r="E675" s="240" t="s">
        <v>409</v>
      </c>
      <c r="F675" s="243" t="s">
        <v>356</v>
      </c>
      <c r="G675" s="239">
        <v>1790328030</v>
      </c>
      <c r="H675" s="239">
        <v>244</v>
      </c>
      <c r="I675" s="244">
        <v>0</v>
      </c>
      <c r="J675" s="244">
        <v>0</v>
      </c>
      <c r="K675" s="921">
        <v>0</v>
      </c>
    </row>
    <row r="676" spans="1:11" x14ac:dyDescent="0.25">
      <c r="A676" s="251" t="s">
        <v>439</v>
      </c>
      <c r="B676" s="248" t="s">
        <v>637</v>
      </c>
      <c r="C676" s="236" t="s">
        <v>630</v>
      </c>
      <c r="D676" s="239">
        <v>971</v>
      </c>
      <c r="E676" s="240" t="s">
        <v>409</v>
      </c>
      <c r="F676" s="240" t="s">
        <v>356</v>
      </c>
      <c r="G676" s="239">
        <v>1790328030</v>
      </c>
      <c r="H676" s="239">
        <v>244</v>
      </c>
      <c r="I676" s="921">
        <v>250000</v>
      </c>
      <c r="J676" s="921">
        <v>250000</v>
      </c>
      <c r="K676" s="921">
        <v>183791</v>
      </c>
    </row>
    <row r="677" spans="1:11" ht="15.75" x14ac:dyDescent="0.25">
      <c r="A677" s="1595" t="s">
        <v>638</v>
      </c>
      <c r="B677" s="1595"/>
      <c r="C677" s="1595"/>
      <c r="D677" s="1595"/>
      <c r="E677" s="1595"/>
      <c r="F677" s="1595"/>
      <c r="G677" s="1595"/>
      <c r="H677" s="1595"/>
      <c r="I677" s="1429">
        <f>I671+I665+I674</f>
        <v>350000</v>
      </c>
      <c r="J677" s="1429">
        <f>J671+J665+J674</f>
        <v>350000</v>
      </c>
      <c r="K677" s="1429">
        <f>K674+K671+K665</f>
        <v>183791</v>
      </c>
    </row>
    <row r="678" spans="1:11" ht="15.75" x14ac:dyDescent="0.25">
      <c r="A678" s="1591" t="s">
        <v>1011</v>
      </c>
      <c r="B678" s="1592"/>
      <c r="C678" s="1592"/>
      <c r="D678" s="1592"/>
      <c r="E678" s="1592"/>
      <c r="F678" s="1592"/>
      <c r="G678" s="1592"/>
      <c r="H678" s="1592"/>
      <c r="I678" s="1592"/>
      <c r="J678" s="1592"/>
      <c r="K678" s="1592"/>
    </row>
    <row r="679" spans="1:11" x14ac:dyDescent="0.25">
      <c r="A679" s="1578" t="s">
        <v>290</v>
      </c>
      <c r="B679" s="1578" t="s">
        <v>639</v>
      </c>
      <c r="C679" s="1578" t="s">
        <v>640</v>
      </c>
      <c r="D679" s="1578" t="s">
        <v>641</v>
      </c>
      <c r="E679" s="1578"/>
      <c r="F679" s="1578"/>
      <c r="G679" s="1578"/>
      <c r="H679" s="1578"/>
      <c r="I679" s="1578" t="s">
        <v>642</v>
      </c>
      <c r="J679" s="1578"/>
      <c r="K679" s="1578"/>
    </row>
    <row r="680" spans="1:11" ht="72" customHeight="1" x14ac:dyDescent="0.25">
      <c r="A680" s="1578"/>
      <c r="B680" s="1578"/>
      <c r="C680" s="1578"/>
      <c r="D680" s="1059" t="s">
        <v>350</v>
      </c>
      <c r="E680" s="1578" t="s">
        <v>351</v>
      </c>
      <c r="F680" s="1578"/>
      <c r="G680" s="1059" t="s">
        <v>643</v>
      </c>
      <c r="H680" s="1059" t="s">
        <v>353</v>
      </c>
      <c r="I680" s="1144" t="s">
        <v>1230</v>
      </c>
      <c r="J680" s="1144" t="s">
        <v>1291</v>
      </c>
      <c r="K680" s="1144" t="s">
        <v>1292</v>
      </c>
    </row>
    <row r="681" spans="1:11" ht="39" customHeight="1" x14ac:dyDescent="0.25">
      <c r="A681" s="462" t="s">
        <v>293</v>
      </c>
      <c r="B681" s="383" t="s">
        <v>767</v>
      </c>
      <c r="C681" s="462" t="s">
        <v>769</v>
      </c>
      <c r="D681" s="461"/>
      <c r="E681" s="461"/>
      <c r="F681" s="461"/>
      <c r="G681" s="461"/>
      <c r="H681" s="461"/>
      <c r="I681" s="1180">
        <f>I682</f>
        <v>1255000</v>
      </c>
      <c r="J681" s="1180">
        <f>J682</f>
        <v>1255000</v>
      </c>
      <c r="K681" s="1180">
        <f>K682</f>
        <v>0</v>
      </c>
    </row>
    <row r="682" spans="1:11" x14ac:dyDescent="0.25">
      <c r="A682" s="72" t="s">
        <v>292</v>
      </c>
      <c r="B682" s="430" t="s">
        <v>768</v>
      </c>
      <c r="C682" s="214"/>
      <c r="D682" s="214">
        <v>971</v>
      </c>
      <c r="E682" s="212" t="s">
        <v>399</v>
      </c>
      <c r="F682" s="212" t="s">
        <v>91</v>
      </c>
      <c r="G682" s="212" t="s">
        <v>770</v>
      </c>
      <c r="H682" s="212" t="s">
        <v>359</v>
      </c>
      <c r="I682" s="422">
        <v>1255000</v>
      </c>
      <c r="J682" s="422">
        <v>1255000</v>
      </c>
      <c r="K682" s="422">
        <v>0</v>
      </c>
    </row>
    <row r="683" spans="1:11" x14ac:dyDescent="0.25">
      <c r="A683" s="370"/>
      <c r="B683" s="469"/>
      <c r="C683" s="370"/>
      <c r="D683" s="370"/>
      <c r="E683" s="370"/>
      <c r="F683" s="370"/>
      <c r="G683" s="370"/>
      <c r="H683" s="370"/>
      <c r="I683" s="370"/>
      <c r="J683" s="370"/>
      <c r="K683" s="370"/>
    </row>
    <row r="684" spans="1:11" x14ac:dyDescent="0.25">
      <c r="A684" s="370"/>
      <c r="B684" s="469"/>
      <c r="C684" s="370"/>
      <c r="D684" s="370"/>
      <c r="E684" s="370"/>
      <c r="F684" s="370"/>
      <c r="G684" s="370"/>
      <c r="H684" s="370"/>
      <c r="I684" s="370"/>
      <c r="J684" s="370"/>
      <c r="K684" s="370"/>
    </row>
    <row r="685" spans="1:11" x14ac:dyDescent="0.25">
      <c r="A685" s="370"/>
      <c r="B685" s="469"/>
      <c r="C685" s="370"/>
      <c r="D685" s="370"/>
      <c r="E685" s="370"/>
      <c r="F685" s="370"/>
      <c r="G685" s="370"/>
      <c r="H685" s="370"/>
      <c r="I685" s="370"/>
      <c r="J685" s="370"/>
      <c r="K685" s="370"/>
    </row>
    <row r="686" spans="1:11" x14ac:dyDescent="0.25">
      <c r="A686" s="370"/>
      <c r="B686" s="469"/>
      <c r="C686" s="370"/>
      <c r="D686" s="370"/>
      <c r="E686" s="370"/>
      <c r="F686" s="370"/>
      <c r="G686" s="370"/>
      <c r="H686" s="370"/>
      <c r="I686" s="370"/>
      <c r="J686" s="370"/>
      <c r="K686" s="370"/>
    </row>
    <row r="687" spans="1:11" x14ac:dyDescent="0.25">
      <c r="B687" s="157"/>
    </row>
    <row r="688" spans="1:11" x14ac:dyDescent="0.25">
      <c r="B688" s="157"/>
    </row>
    <row r="689" spans="2:2" x14ac:dyDescent="0.25">
      <c r="B689" s="157"/>
    </row>
    <row r="690" spans="2:2" x14ac:dyDescent="0.25">
      <c r="B690" s="157"/>
    </row>
    <row r="691" spans="2:2" x14ac:dyDescent="0.25">
      <c r="B691" s="157"/>
    </row>
    <row r="692" spans="2:2" x14ac:dyDescent="0.25">
      <c r="B692" s="157"/>
    </row>
    <row r="693" spans="2:2" x14ac:dyDescent="0.25">
      <c r="B693" s="157"/>
    </row>
    <row r="694" spans="2:2" x14ac:dyDescent="0.25">
      <c r="B694" s="157"/>
    </row>
    <row r="695" spans="2:2" x14ac:dyDescent="0.25">
      <c r="B695" s="157"/>
    </row>
  </sheetData>
  <mergeCells count="423">
    <mergeCell ref="A406:A407"/>
    <mergeCell ref="A408:A409"/>
    <mergeCell ref="C406:C407"/>
    <mergeCell ref="C408:C409"/>
    <mergeCell ref="B604:B607"/>
    <mergeCell ref="A604:A607"/>
    <mergeCell ref="C604:C607"/>
    <mergeCell ref="I663:I664"/>
    <mergeCell ref="J663:J664"/>
    <mergeCell ref="J553:J554"/>
    <mergeCell ref="A582:K582"/>
    <mergeCell ref="A581:B581"/>
    <mergeCell ref="A515:A516"/>
    <mergeCell ref="D507:H507"/>
    <mergeCell ref="B507:B512"/>
    <mergeCell ref="A507:A512"/>
    <mergeCell ref="D553:D554"/>
    <mergeCell ref="G584:G585"/>
    <mergeCell ref="B515:B516"/>
    <mergeCell ref="A547:H547"/>
    <mergeCell ref="J573:J574"/>
    <mergeCell ref="K573:K574"/>
    <mergeCell ref="A551:K551"/>
    <mergeCell ref="A583:A585"/>
    <mergeCell ref="B406:B407"/>
    <mergeCell ref="B408:B409"/>
    <mergeCell ref="I593:I594"/>
    <mergeCell ref="J593:J594"/>
    <mergeCell ref="K593:K594"/>
    <mergeCell ref="I601:I602"/>
    <mergeCell ref="J601:J602"/>
    <mergeCell ref="K601:K602"/>
    <mergeCell ref="I646:I647"/>
    <mergeCell ref="J646:J647"/>
    <mergeCell ref="K646:K647"/>
    <mergeCell ref="K473:K474"/>
    <mergeCell ref="I484:I485"/>
    <mergeCell ref="J484:J485"/>
    <mergeCell ref="K484:K485"/>
    <mergeCell ref="I499:I500"/>
    <mergeCell ref="J499:J500"/>
    <mergeCell ref="K499:K500"/>
    <mergeCell ref="I527:I528"/>
    <mergeCell ref="J527:J528"/>
    <mergeCell ref="K527:K528"/>
    <mergeCell ref="K584:K585"/>
    <mergeCell ref="I553:I554"/>
    <mergeCell ref="B549:B550"/>
    <mergeCell ref="D190:H190"/>
    <mergeCell ref="D192:H192"/>
    <mergeCell ref="D195:H195"/>
    <mergeCell ref="D198:H198"/>
    <mergeCell ref="A200:A206"/>
    <mergeCell ref="B200:B206"/>
    <mergeCell ref="C200:C206"/>
    <mergeCell ref="D208:H208"/>
    <mergeCell ref="A266:A268"/>
    <mergeCell ref="B266:B268"/>
    <mergeCell ref="C266:C268"/>
    <mergeCell ref="A251:A252"/>
    <mergeCell ref="B251:B252"/>
    <mergeCell ref="A253:A254"/>
    <mergeCell ref="B253:B254"/>
    <mergeCell ref="A260:A262"/>
    <mergeCell ref="B260:B262"/>
    <mergeCell ref="C260:C262"/>
    <mergeCell ref="A263:A265"/>
    <mergeCell ref="B263:B265"/>
    <mergeCell ref="C263:C265"/>
    <mergeCell ref="A211:A213"/>
    <mergeCell ref="B211:B213"/>
    <mergeCell ref="C211:C213"/>
    <mergeCell ref="A8:A12"/>
    <mergeCell ref="B8:B12"/>
    <mergeCell ref="A13:A16"/>
    <mergeCell ref="B13:B16"/>
    <mergeCell ref="D17:H17"/>
    <mergeCell ref="A21:A22"/>
    <mergeCell ref="B21:B22"/>
    <mergeCell ref="C21:C22"/>
    <mergeCell ref="D26:H26"/>
    <mergeCell ref="D160:H160"/>
    <mergeCell ref="A161:A164"/>
    <mergeCell ref="B161:B164"/>
    <mergeCell ref="D122:H122"/>
    <mergeCell ref="A123:A124"/>
    <mergeCell ref="B123:B124"/>
    <mergeCell ref="C123:C124"/>
    <mergeCell ref="A126:A127"/>
    <mergeCell ref="B126:B127"/>
    <mergeCell ref="A128:A129"/>
    <mergeCell ref="B128:B129"/>
    <mergeCell ref="D130:H130"/>
    <mergeCell ref="D132:H132"/>
    <mergeCell ref="D153:H153"/>
    <mergeCell ref="A154:A156"/>
    <mergeCell ref="B154:B156"/>
    <mergeCell ref="A157:A159"/>
    <mergeCell ref="B157:B159"/>
    <mergeCell ref="A37:A44"/>
    <mergeCell ref="B37:B44"/>
    <mergeCell ref="C37:C44"/>
    <mergeCell ref="A46:A47"/>
    <mergeCell ref="B46:B47"/>
    <mergeCell ref="C46:C47"/>
    <mergeCell ref="A49:A51"/>
    <mergeCell ref="A106:A113"/>
    <mergeCell ref="B106:B113"/>
    <mergeCell ref="C106:C113"/>
    <mergeCell ref="A115:A116"/>
    <mergeCell ref="D58:H58"/>
    <mergeCell ref="A59:A61"/>
    <mergeCell ref="B59:B61"/>
    <mergeCell ref="A62:A66"/>
    <mergeCell ref="B62:B66"/>
    <mergeCell ref="A72:A73"/>
    <mergeCell ref="B72:B73"/>
    <mergeCell ref="B115:B116"/>
    <mergeCell ref="C115:C116"/>
    <mergeCell ref="A80:A85"/>
    <mergeCell ref="B80:B85"/>
    <mergeCell ref="A86:A87"/>
    <mergeCell ref="B86:B87"/>
    <mergeCell ref="D170:H170"/>
    <mergeCell ref="C222:C225"/>
    <mergeCell ref="D222:D225"/>
    <mergeCell ref="E222:E225"/>
    <mergeCell ref="D88:H88"/>
    <mergeCell ref="A99:A100"/>
    <mergeCell ref="B99:B100"/>
    <mergeCell ref="C99:C100"/>
    <mergeCell ref="A103:A104"/>
    <mergeCell ref="B103:B104"/>
    <mergeCell ref="C103:C104"/>
    <mergeCell ref="A118:A120"/>
    <mergeCell ref="B118:B120"/>
    <mergeCell ref="C118:C120"/>
    <mergeCell ref="A165:A166"/>
    <mergeCell ref="B165:B166"/>
    <mergeCell ref="A167:A169"/>
    <mergeCell ref="B167:B169"/>
    <mergeCell ref="A187:A188"/>
    <mergeCell ref="B187:B188"/>
    <mergeCell ref="D137:H137"/>
    <mergeCell ref="A138:A149"/>
    <mergeCell ref="B138:B149"/>
    <mergeCell ref="D150:H150"/>
    <mergeCell ref="D211:H211"/>
    <mergeCell ref="I211:K211"/>
    <mergeCell ref="D212:D213"/>
    <mergeCell ref="E212:F212"/>
    <mergeCell ref="G212:G213"/>
    <mergeCell ref="H212:H213"/>
    <mergeCell ref="I212:I213"/>
    <mergeCell ref="J212:J213"/>
    <mergeCell ref="K212:K213"/>
    <mergeCell ref="A1:K1"/>
    <mergeCell ref="A471:K471"/>
    <mergeCell ref="A472:A473"/>
    <mergeCell ref="B472:B473"/>
    <mergeCell ref="C472:C473"/>
    <mergeCell ref="D472:H472"/>
    <mergeCell ref="I472:K472"/>
    <mergeCell ref="E473:F473"/>
    <mergeCell ref="A442:K442"/>
    <mergeCell ref="F222:F225"/>
    <mergeCell ref="G222:G225"/>
    <mergeCell ref="H222:H225"/>
    <mergeCell ref="D390:D391"/>
    <mergeCell ref="B389:B391"/>
    <mergeCell ref="E390:F390"/>
    <mergeCell ref="G390:G391"/>
    <mergeCell ref="B49:B51"/>
    <mergeCell ref="C49:C51"/>
    <mergeCell ref="A217:A218"/>
    <mergeCell ref="B217:B218"/>
    <mergeCell ref="C217:C218"/>
    <mergeCell ref="A222:A225"/>
    <mergeCell ref="B222:B225"/>
    <mergeCell ref="A210:K210"/>
    <mergeCell ref="A549:A550"/>
    <mergeCell ref="A482:K482"/>
    <mergeCell ref="A483:A484"/>
    <mergeCell ref="K4:K5"/>
    <mergeCell ref="A2:K2"/>
    <mergeCell ref="I3:K3"/>
    <mergeCell ref="D4:D5"/>
    <mergeCell ref="B3:B5"/>
    <mergeCell ref="A6:K6"/>
    <mergeCell ref="D3:H3"/>
    <mergeCell ref="C3:C5"/>
    <mergeCell ref="A3:A5"/>
    <mergeCell ref="J4:J5"/>
    <mergeCell ref="E4:F4"/>
    <mergeCell ref="G4:G5"/>
    <mergeCell ref="H4:H5"/>
    <mergeCell ref="I4:I5"/>
    <mergeCell ref="D184:H184"/>
    <mergeCell ref="B501:B506"/>
    <mergeCell ref="A501:A506"/>
    <mergeCell ref="D135:H135"/>
    <mergeCell ref="D54:H54"/>
    <mergeCell ref="D56:H56"/>
    <mergeCell ref="B274:B277"/>
    <mergeCell ref="A678:K678"/>
    <mergeCell ref="A590:B590"/>
    <mergeCell ref="E553:F553"/>
    <mergeCell ref="G553:G554"/>
    <mergeCell ref="A644:K644"/>
    <mergeCell ref="A677:H677"/>
    <mergeCell ref="A662:A663"/>
    <mergeCell ref="B662:B663"/>
    <mergeCell ref="C662:C663"/>
    <mergeCell ref="K553:K554"/>
    <mergeCell ref="D662:H662"/>
    <mergeCell ref="A661:K661"/>
    <mergeCell ref="I662:K662"/>
    <mergeCell ref="C552:C554"/>
    <mergeCell ref="D552:H552"/>
    <mergeCell ref="A599:K599"/>
    <mergeCell ref="E584:F584"/>
    <mergeCell ref="B583:B585"/>
    <mergeCell ref="C583:C585"/>
    <mergeCell ref="D583:H583"/>
    <mergeCell ref="I583:K583"/>
    <mergeCell ref="D584:D585"/>
    <mergeCell ref="I552:K552"/>
    <mergeCell ref="K663:K664"/>
    <mergeCell ref="E663:F663"/>
    <mergeCell ref="A645:A646"/>
    <mergeCell ref="B645:B646"/>
    <mergeCell ref="C645:C646"/>
    <mergeCell ref="D645:H645"/>
    <mergeCell ref="I645:K645"/>
    <mergeCell ref="E646:F646"/>
    <mergeCell ref="H584:H585"/>
    <mergeCell ref="A552:A554"/>
    <mergeCell ref="B552:B554"/>
    <mergeCell ref="H553:H554"/>
    <mergeCell ref="I592:K592"/>
    <mergeCell ref="A592:A593"/>
    <mergeCell ref="A600:A601"/>
    <mergeCell ref="B600:B601"/>
    <mergeCell ref="C600:C601"/>
    <mergeCell ref="D600:H600"/>
    <mergeCell ref="I600:K600"/>
    <mergeCell ref="E601:F601"/>
    <mergeCell ref="A643:H643"/>
    <mergeCell ref="B592:B593"/>
    <mergeCell ref="A679:A680"/>
    <mergeCell ref="B679:B680"/>
    <mergeCell ref="C679:C680"/>
    <mergeCell ref="D679:H679"/>
    <mergeCell ref="C592:C593"/>
    <mergeCell ref="A598:B598"/>
    <mergeCell ref="A571:K571"/>
    <mergeCell ref="A572:A574"/>
    <mergeCell ref="B572:B574"/>
    <mergeCell ref="C572:C574"/>
    <mergeCell ref="D572:H572"/>
    <mergeCell ref="I572:K572"/>
    <mergeCell ref="D573:D574"/>
    <mergeCell ref="E573:F573"/>
    <mergeCell ref="G573:G574"/>
    <mergeCell ref="H573:H574"/>
    <mergeCell ref="I573:I574"/>
    <mergeCell ref="I679:K679"/>
    <mergeCell ref="E680:F680"/>
    <mergeCell ref="I584:I585"/>
    <mergeCell ref="J584:J585"/>
    <mergeCell ref="E593:F593"/>
    <mergeCell ref="D592:H592"/>
    <mergeCell ref="A591:K591"/>
    <mergeCell ref="A274:A277"/>
    <mergeCell ref="A278:A281"/>
    <mergeCell ref="B278:B281"/>
    <mergeCell ref="A282:A285"/>
    <mergeCell ref="B282:B285"/>
    <mergeCell ref="C274:C277"/>
    <mergeCell ref="C278:C281"/>
    <mergeCell ref="K292:K293"/>
    <mergeCell ref="C282:C285"/>
    <mergeCell ref="A286:H286"/>
    <mergeCell ref="A287:K287"/>
    <mergeCell ref="A288:A290"/>
    <mergeCell ref="B288:B290"/>
    <mergeCell ref="C288:C290"/>
    <mergeCell ref="D288:H288"/>
    <mergeCell ref="I288:K288"/>
    <mergeCell ref="D289:D290"/>
    <mergeCell ref="E289:F289"/>
    <mergeCell ref="G289:G290"/>
    <mergeCell ref="H289:H290"/>
    <mergeCell ref="I289:I290"/>
    <mergeCell ref="J289:J290"/>
    <mergeCell ref="K289:K290"/>
    <mergeCell ref="D295:D296"/>
    <mergeCell ref="E295:E296"/>
    <mergeCell ref="F295:F296"/>
    <mergeCell ref="G295:G296"/>
    <mergeCell ref="H295:H296"/>
    <mergeCell ref="I295:I296"/>
    <mergeCell ref="J295:J296"/>
    <mergeCell ref="K295:K296"/>
    <mergeCell ref="A291:A294"/>
    <mergeCell ref="C291:C294"/>
    <mergeCell ref="D292:D293"/>
    <mergeCell ref="E292:E293"/>
    <mergeCell ref="F292:F293"/>
    <mergeCell ref="G292:G293"/>
    <mergeCell ref="H292:H293"/>
    <mergeCell ref="I292:I293"/>
    <mergeCell ref="J292:J293"/>
    <mergeCell ref="A295:A299"/>
    <mergeCell ref="C295:C299"/>
    <mergeCell ref="B295:B296"/>
    <mergeCell ref="A300:A302"/>
    <mergeCell ref="A304:A307"/>
    <mergeCell ref="B306:B307"/>
    <mergeCell ref="A308:A309"/>
    <mergeCell ref="A313:K313"/>
    <mergeCell ref="A314:A316"/>
    <mergeCell ref="B314:B316"/>
    <mergeCell ref="C314:C316"/>
    <mergeCell ref="D314:H314"/>
    <mergeCell ref="I314:K314"/>
    <mergeCell ref="D315:D316"/>
    <mergeCell ref="E315:F315"/>
    <mergeCell ref="G315:G316"/>
    <mergeCell ref="H315:H316"/>
    <mergeCell ref="I315:I316"/>
    <mergeCell ref="J315:J316"/>
    <mergeCell ref="K315:K316"/>
    <mergeCell ref="C300:C302"/>
    <mergeCell ref="A317:A321"/>
    <mergeCell ref="B317:B321"/>
    <mergeCell ref="A388:K388"/>
    <mergeCell ref="I389:K389"/>
    <mergeCell ref="I390:I391"/>
    <mergeCell ref="J390:J391"/>
    <mergeCell ref="K390:K391"/>
    <mergeCell ref="C389:C391"/>
    <mergeCell ref="D389:H389"/>
    <mergeCell ref="A389:A391"/>
    <mergeCell ref="A339:A343"/>
    <mergeCell ref="B344:B348"/>
    <mergeCell ref="A344:A348"/>
    <mergeCell ref="B339:B343"/>
    <mergeCell ref="H390:H391"/>
    <mergeCell ref="A333:A335"/>
    <mergeCell ref="B333:B335"/>
    <mergeCell ref="C333:C335"/>
    <mergeCell ref="B350:B355"/>
    <mergeCell ref="A350:A355"/>
    <mergeCell ref="A336:A337"/>
    <mergeCell ref="B336:B337"/>
    <mergeCell ref="B401:B403"/>
    <mergeCell ref="C401:C403"/>
    <mergeCell ref="D401:D403"/>
    <mergeCell ref="E401:E403"/>
    <mergeCell ref="F401:F403"/>
    <mergeCell ref="A395:A397"/>
    <mergeCell ref="A398:A400"/>
    <mergeCell ref="A401:A403"/>
    <mergeCell ref="B395:B397"/>
    <mergeCell ref="D395:D397"/>
    <mergeCell ref="E395:E397"/>
    <mergeCell ref="F395:F397"/>
    <mergeCell ref="C395:C397"/>
    <mergeCell ref="B398:B400"/>
    <mergeCell ref="C398:C400"/>
    <mergeCell ref="D398:D400"/>
    <mergeCell ref="E398:E400"/>
    <mergeCell ref="F398:F400"/>
    <mergeCell ref="G418:G422"/>
    <mergeCell ref="H418:H422"/>
    <mergeCell ref="I418:I422"/>
    <mergeCell ref="J418:J422"/>
    <mergeCell ref="K418:K422"/>
    <mergeCell ref="A437:A441"/>
    <mergeCell ref="C437:C441"/>
    <mergeCell ref="D437:D441"/>
    <mergeCell ref="E437:E441"/>
    <mergeCell ref="F437:F441"/>
    <mergeCell ref="G437:G441"/>
    <mergeCell ref="H437:H441"/>
    <mergeCell ref="I437:I441"/>
    <mergeCell ref="J437:J441"/>
    <mergeCell ref="K437:K441"/>
    <mergeCell ref="A418:A422"/>
    <mergeCell ref="C418:C422"/>
    <mergeCell ref="D418:D422"/>
    <mergeCell ref="E418:E422"/>
    <mergeCell ref="F418:F422"/>
    <mergeCell ref="C486:H486"/>
    <mergeCell ref="A497:K497"/>
    <mergeCell ref="B483:B484"/>
    <mergeCell ref="C483:C484"/>
    <mergeCell ref="D483:H483"/>
    <mergeCell ref="I483:K483"/>
    <mergeCell ref="E484:F484"/>
    <mergeCell ref="I444:I445"/>
    <mergeCell ref="J444:J445"/>
    <mergeCell ref="K444:K445"/>
    <mergeCell ref="I473:I474"/>
    <mergeCell ref="J473:J474"/>
    <mergeCell ref="A498:A499"/>
    <mergeCell ref="B498:B499"/>
    <mergeCell ref="C498:C499"/>
    <mergeCell ref="D498:H498"/>
    <mergeCell ref="I498:K498"/>
    <mergeCell ref="E499:F499"/>
    <mergeCell ref="A525:K525"/>
    <mergeCell ref="A526:A527"/>
    <mergeCell ref="B526:B527"/>
    <mergeCell ref="C526:C527"/>
    <mergeCell ref="D526:H526"/>
    <mergeCell ref="I526:K526"/>
    <mergeCell ref="E527:F527"/>
    <mergeCell ref="D523:H523"/>
    <mergeCell ref="A522:A523"/>
    <mergeCell ref="B522:B523"/>
    <mergeCell ref="D522:H522"/>
  </mergeCells>
  <phoneticPr fontId="0" type="noConversion"/>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K1090"/>
  <sheetViews>
    <sheetView topLeftCell="A378" zoomScale="99" zoomScaleNormal="99" workbookViewId="0">
      <selection activeCell="E393" sqref="E393"/>
    </sheetView>
  </sheetViews>
  <sheetFormatPr defaultColWidth="9.140625" defaultRowHeight="15" x14ac:dyDescent="0.25"/>
  <cols>
    <col min="1" max="1" width="10" style="1" customWidth="1"/>
    <col min="2" max="2" width="53.28515625" style="1" customWidth="1"/>
    <col min="3" max="3" width="35.85546875" style="1" customWidth="1"/>
    <col min="4" max="4" width="22.140625" style="1" customWidth="1"/>
    <col min="5" max="5" width="23.140625" style="1" customWidth="1"/>
    <col min="6" max="6" width="18.7109375" style="292" customWidth="1"/>
    <col min="7" max="7" width="19.7109375" style="4" customWidth="1"/>
    <col min="8" max="8" width="19.28515625" style="5" customWidth="1"/>
    <col min="9" max="9" width="20.28515625" style="1" customWidth="1"/>
    <col min="10" max="10" width="18" style="1" customWidth="1"/>
    <col min="11" max="11" width="22" style="1" customWidth="1"/>
    <col min="12" max="16384" width="9.140625" style="1"/>
  </cols>
  <sheetData>
    <row r="1" spans="1:8" ht="20.25" customHeight="1" x14ac:dyDescent="0.25">
      <c r="A1" s="11"/>
      <c r="B1" s="11"/>
      <c r="C1" s="11"/>
      <c r="D1" s="11"/>
      <c r="E1" s="1884" t="s">
        <v>413</v>
      </c>
      <c r="F1" s="1884"/>
      <c r="G1" s="1884"/>
    </row>
    <row r="2" spans="1:8" ht="96.6" customHeight="1" thickBot="1" x14ac:dyDescent="0.3">
      <c r="A2" s="11"/>
      <c r="B2" s="1892" t="s">
        <v>1294</v>
      </c>
      <c r="C2" s="1892"/>
      <c r="D2" s="1892"/>
      <c r="E2" s="1892"/>
      <c r="F2" s="762"/>
      <c r="G2" s="73"/>
    </row>
    <row r="3" spans="1:8" ht="33.75" customHeight="1" x14ac:dyDescent="0.25">
      <c r="A3" s="1885" t="s">
        <v>290</v>
      </c>
      <c r="B3" s="1583" t="s">
        <v>291</v>
      </c>
      <c r="C3" s="1888" t="s">
        <v>307</v>
      </c>
      <c r="D3" s="1583" t="s">
        <v>1038</v>
      </c>
      <c r="E3" s="1890" t="s">
        <v>1034</v>
      </c>
      <c r="F3" s="763"/>
      <c r="G3" s="74"/>
    </row>
    <row r="4" spans="1:8" ht="56.25" customHeight="1" thickBot="1" x14ac:dyDescent="0.3">
      <c r="A4" s="1886"/>
      <c r="B4" s="1887"/>
      <c r="C4" s="1889"/>
      <c r="D4" s="1887"/>
      <c r="E4" s="1891"/>
      <c r="F4" s="763"/>
      <c r="G4" s="74"/>
    </row>
    <row r="5" spans="1:8" ht="43.5" customHeight="1" thickBot="1" x14ac:dyDescent="0.3">
      <c r="A5" s="1896" t="s">
        <v>1012</v>
      </c>
      <c r="B5" s="1897"/>
      <c r="C5" s="1897"/>
      <c r="D5" s="1897"/>
      <c r="E5" s="1898"/>
      <c r="F5" s="764"/>
      <c r="G5" s="74"/>
    </row>
    <row r="6" spans="1:8" ht="15" customHeight="1" x14ac:dyDescent="0.25">
      <c r="A6" s="1088">
        <v>1</v>
      </c>
      <c r="B6" s="1089">
        <v>2</v>
      </c>
      <c r="C6" s="1089">
        <v>3</v>
      </c>
      <c r="D6" s="1090">
        <v>4</v>
      </c>
      <c r="E6" s="1091">
        <v>5</v>
      </c>
      <c r="F6" s="763"/>
      <c r="G6" s="74"/>
    </row>
    <row r="7" spans="1:8" ht="13.9" customHeight="1" x14ac:dyDescent="0.25">
      <c r="A7" s="1907"/>
      <c r="B7" s="1904" t="s">
        <v>755</v>
      </c>
      <c r="C7" s="1395" t="s">
        <v>344</v>
      </c>
      <c r="D7" s="1396">
        <f>D8+D9+D10+D11</f>
        <v>1019422504.8099999</v>
      </c>
      <c r="E7" s="1396">
        <f>E8+E9+E10+E11</f>
        <v>503303510.47000003</v>
      </c>
      <c r="F7" s="393"/>
      <c r="G7" s="73"/>
    </row>
    <row r="8" spans="1:8" ht="48.75" customHeight="1" x14ac:dyDescent="0.25">
      <c r="A8" s="1908"/>
      <c r="B8" s="1905"/>
      <c r="C8" s="1397" t="s">
        <v>314</v>
      </c>
      <c r="D8" s="1398">
        <f>D13+D51</f>
        <v>100527116.24000001</v>
      </c>
      <c r="E8" s="1398">
        <f>E13+E51</f>
        <v>41623260.560000002</v>
      </c>
      <c r="F8" s="394"/>
      <c r="G8" s="73"/>
    </row>
    <row r="9" spans="1:8" ht="53.25" customHeight="1" x14ac:dyDescent="0.25">
      <c r="A9" s="1908"/>
      <c r="B9" s="1905"/>
      <c r="C9" s="1397" t="s">
        <v>315</v>
      </c>
      <c r="D9" s="1398">
        <f>D14+D52+D121</f>
        <v>553463697.81999993</v>
      </c>
      <c r="E9" s="1399">
        <f>E14+E52+E121</f>
        <v>278732678.60000002</v>
      </c>
      <c r="F9" s="394"/>
      <c r="G9" s="73"/>
    </row>
    <row r="10" spans="1:8" ht="34.5" customHeight="1" thickBot="1" x14ac:dyDescent="0.3">
      <c r="A10" s="1908"/>
      <c r="B10" s="1905"/>
      <c r="C10" s="1400" t="s">
        <v>345</v>
      </c>
      <c r="D10" s="1401">
        <f>D15+D53+D122+D146</f>
        <v>362163890.75</v>
      </c>
      <c r="E10" s="1402">
        <f>E15+E53+E122+E146</f>
        <v>182329371.31</v>
      </c>
      <c r="F10" s="394"/>
      <c r="G10" s="73"/>
    </row>
    <row r="11" spans="1:8" s="292" customFormat="1" ht="34.5" customHeight="1" thickBot="1" x14ac:dyDescent="0.3">
      <c r="A11" s="1909"/>
      <c r="B11" s="1906"/>
      <c r="C11" s="1403" t="s">
        <v>1066</v>
      </c>
      <c r="D11" s="1404">
        <f>D54</f>
        <v>3267800</v>
      </c>
      <c r="E11" s="1404">
        <f>E54</f>
        <v>618200</v>
      </c>
      <c r="F11" s="394"/>
      <c r="G11" s="302"/>
      <c r="H11" s="293"/>
    </row>
    <row r="12" spans="1:8" ht="13.5" customHeight="1" thickBot="1" x14ac:dyDescent="0.3">
      <c r="A12" s="1790" t="s">
        <v>293</v>
      </c>
      <c r="B12" s="1899" t="s">
        <v>756</v>
      </c>
      <c r="C12" s="433" t="s">
        <v>344</v>
      </c>
      <c r="D12" s="434">
        <f>D13+D14+D15</f>
        <v>208491621</v>
      </c>
      <c r="E12" s="434">
        <f>E13+E14+E15</f>
        <v>101915571.03999999</v>
      </c>
      <c r="F12" s="393"/>
      <c r="G12" s="73"/>
    </row>
    <row r="13" spans="1:8" ht="30" x14ac:dyDescent="0.25">
      <c r="A13" s="1790"/>
      <c r="B13" s="1899"/>
      <c r="C13" s="1072" t="s">
        <v>314</v>
      </c>
      <c r="D13" s="19">
        <f>D48</f>
        <v>0</v>
      </c>
      <c r="E13" s="19">
        <f>E48</f>
        <v>0</v>
      </c>
      <c r="F13" s="394"/>
      <c r="G13" s="73"/>
    </row>
    <row r="14" spans="1:8" ht="45" customHeight="1" x14ac:dyDescent="0.25">
      <c r="A14" s="1790"/>
      <c r="B14" s="1899"/>
      <c r="C14" s="349" t="s">
        <v>315</v>
      </c>
      <c r="D14" s="20">
        <f>D39+D40+D41+D45+D49+D22</f>
        <v>111784470</v>
      </c>
      <c r="E14" s="20">
        <f>E39+E40+E41+E45+E49+E22</f>
        <v>54333818.079999998</v>
      </c>
      <c r="F14" s="394"/>
      <c r="G14" s="73"/>
    </row>
    <row r="15" spans="1:8" ht="30" customHeight="1" x14ac:dyDescent="0.25">
      <c r="A15" s="1791"/>
      <c r="B15" s="1900"/>
      <c r="C15" s="1055" t="s">
        <v>345</v>
      </c>
      <c r="D15" s="403">
        <f>D17+D18+D19+D20+D21+D25+D26+D27+D28+D29+D30+D31+D32+D33+D34+D35+D36+D37+D38+D43+D47+D23</f>
        <v>96707151</v>
      </c>
      <c r="E15" s="403">
        <f>E17+E18+E19+E20+E21+E25+E26+E27+E28+E29+E30+E31+E32+E33+E34+E35+E36+E37+E38+E43+E47+E23</f>
        <v>47581752.960000001</v>
      </c>
      <c r="F15" s="394"/>
      <c r="G15" s="73"/>
    </row>
    <row r="16" spans="1:8" ht="33" customHeight="1" x14ac:dyDescent="0.25">
      <c r="A16" s="32" t="s">
        <v>292</v>
      </c>
      <c r="B16" s="1156" t="s">
        <v>331</v>
      </c>
      <c r="C16" s="1156"/>
      <c r="D16" s="1148">
        <f>D17+D18+D19+D20+D21+D22+D23</f>
        <v>428000</v>
      </c>
      <c r="E16" s="1148">
        <f>E17+E18+E19+E20+E21+E22+E23</f>
        <v>168568</v>
      </c>
      <c r="F16" s="393"/>
      <c r="G16" s="73"/>
    </row>
    <row r="17" spans="1:8" ht="30" x14ac:dyDescent="0.25">
      <c r="A17" s="112" t="s">
        <v>308</v>
      </c>
      <c r="B17" s="103" t="s">
        <v>332</v>
      </c>
      <c r="C17" s="103" t="s">
        <v>345</v>
      </c>
      <c r="D17" s="110">
        <v>381000</v>
      </c>
      <c r="E17" s="114">
        <v>145168</v>
      </c>
      <c r="F17" s="447"/>
      <c r="G17" s="73"/>
    </row>
    <row r="18" spans="1:8" ht="45" x14ac:dyDescent="0.25">
      <c r="A18" s="105" t="s">
        <v>309</v>
      </c>
      <c r="B18" s="94" t="s">
        <v>592</v>
      </c>
      <c r="C18" s="94" t="s">
        <v>345</v>
      </c>
      <c r="D18" s="106">
        <v>47000</v>
      </c>
      <c r="E18" s="106">
        <v>23400</v>
      </c>
      <c r="F18" s="447"/>
      <c r="G18" s="73"/>
    </row>
    <row r="19" spans="1:8" ht="30" x14ac:dyDescent="0.25">
      <c r="A19" s="105" t="s">
        <v>310</v>
      </c>
      <c r="B19" s="205" t="s">
        <v>333</v>
      </c>
      <c r="C19" s="205" t="s">
        <v>345</v>
      </c>
      <c r="D19" s="106">
        <v>0</v>
      </c>
      <c r="E19" s="106">
        <v>0</v>
      </c>
      <c r="F19" s="447"/>
      <c r="G19" s="73"/>
    </row>
    <row r="20" spans="1:8" ht="45" x14ac:dyDescent="0.25">
      <c r="A20" s="105" t="s">
        <v>469</v>
      </c>
      <c r="B20" s="94" t="s">
        <v>334</v>
      </c>
      <c r="C20" s="94" t="s">
        <v>345</v>
      </c>
      <c r="D20" s="106">
        <v>0</v>
      </c>
      <c r="E20" s="106">
        <v>0</v>
      </c>
      <c r="F20" s="447"/>
      <c r="G20" s="73"/>
    </row>
    <row r="21" spans="1:8" ht="45" x14ac:dyDescent="0.25">
      <c r="A21" s="201" t="s">
        <v>470</v>
      </c>
      <c r="B21" s="887" t="s">
        <v>537</v>
      </c>
      <c r="C21" s="887" t="s">
        <v>345</v>
      </c>
      <c r="D21" s="210">
        <v>0</v>
      </c>
      <c r="E21" s="106">
        <v>0</v>
      </c>
      <c r="F21" s="447"/>
      <c r="G21" s="73"/>
    </row>
    <row r="22" spans="1:8" s="292" customFormat="1" ht="60" x14ac:dyDescent="0.25">
      <c r="A22" s="111" t="s">
        <v>651</v>
      </c>
      <c r="B22" s="883" t="s">
        <v>725</v>
      </c>
      <c r="C22" s="881" t="s">
        <v>315</v>
      </c>
      <c r="D22" s="210">
        <v>0</v>
      </c>
      <c r="E22" s="106">
        <v>0</v>
      </c>
      <c r="F22" s="447"/>
      <c r="G22" s="302"/>
      <c r="H22" s="293"/>
    </row>
    <row r="23" spans="1:8" s="292" customFormat="1" ht="60" x14ac:dyDescent="0.25">
      <c r="A23" s="1045" t="s">
        <v>684</v>
      </c>
      <c r="B23" s="888" t="s">
        <v>725</v>
      </c>
      <c r="C23" s="887" t="s">
        <v>345</v>
      </c>
      <c r="D23" s="210">
        <v>0</v>
      </c>
      <c r="E23" s="106">
        <v>0</v>
      </c>
      <c r="F23" s="447"/>
      <c r="G23" s="302"/>
      <c r="H23" s="293"/>
    </row>
    <row r="24" spans="1:8" ht="42.75" x14ac:dyDescent="0.25">
      <c r="A24" s="432" t="s">
        <v>294</v>
      </c>
      <c r="B24" s="1156" t="s">
        <v>335</v>
      </c>
      <c r="C24" s="1156"/>
      <c r="D24" s="1148">
        <f>SUM(D25:D41)</f>
        <v>206922621</v>
      </c>
      <c r="E24" s="1148">
        <f>SUM(E25:E41)</f>
        <v>100846003.04000001</v>
      </c>
      <c r="F24" s="393"/>
      <c r="G24" s="73"/>
    </row>
    <row r="25" spans="1:8" ht="30" x14ac:dyDescent="0.25">
      <c r="A25" s="420" t="s">
        <v>297</v>
      </c>
      <c r="B25" s="1207" t="s">
        <v>312</v>
      </c>
      <c r="C25" s="1207" t="s">
        <v>345</v>
      </c>
      <c r="D25" s="20">
        <v>130000</v>
      </c>
      <c r="E25" s="1394">
        <v>52250</v>
      </c>
      <c r="F25" s="394"/>
      <c r="G25" s="394"/>
    </row>
    <row r="26" spans="1:8" ht="45" x14ac:dyDescent="0.25">
      <c r="A26" s="105" t="s">
        <v>298</v>
      </c>
      <c r="B26" s="94" t="s">
        <v>514</v>
      </c>
      <c r="C26" s="94" t="s">
        <v>345</v>
      </c>
      <c r="D26" s="20">
        <v>24000</v>
      </c>
      <c r="E26" s="1394">
        <v>9250</v>
      </c>
      <c r="F26" s="394"/>
      <c r="G26" s="277"/>
    </row>
    <row r="27" spans="1:8" ht="30" x14ac:dyDescent="0.25">
      <c r="A27" s="105" t="s">
        <v>299</v>
      </c>
      <c r="B27" s="94" t="s">
        <v>336</v>
      </c>
      <c r="C27" s="94" t="s">
        <v>345</v>
      </c>
      <c r="D27" s="20">
        <v>1300000</v>
      </c>
      <c r="E27" s="1394">
        <v>59870</v>
      </c>
      <c r="F27" s="394"/>
      <c r="G27" s="394"/>
    </row>
    <row r="28" spans="1:8" ht="30" x14ac:dyDescent="0.25">
      <c r="A28" s="105" t="s">
        <v>300</v>
      </c>
      <c r="B28" s="94" t="s">
        <v>515</v>
      </c>
      <c r="C28" s="94" t="s">
        <v>345</v>
      </c>
      <c r="D28" s="20">
        <v>150000</v>
      </c>
      <c r="E28" s="1394">
        <v>25439.599999999999</v>
      </c>
      <c r="F28" s="394"/>
      <c r="G28" s="394"/>
    </row>
    <row r="29" spans="1:8" ht="30" x14ac:dyDescent="0.25">
      <c r="A29" s="105" t="s">
        <v>301</v>
      </c>
      <c r="B29" s="200" t="s">
        <v>337</v>
      </c>
      <c r="C29" s="200" t="s">
        <v>345</v>
      </c>
      <c r="D29" s="20">
        <v>8000</v>
      </c>
      <c r="E29" s="1394">
        <v>0</v>
      </c>
      <c r="F29" s="394"/>
      <c r="G29" s="394"/>
    </row>
    <row r="30" spans="1:8" ht="45" x14ac:dyDescent="0.25">
      <c r="A30" s="105" t="s">
        <v>302</v>
      </c>
      <c r="B30" s="200" t="s">
        <v>593</v>
      </c>
      <c r="C30" s="200" t="s">
        <v>345</v>
      </c>
      <c r="D30" s="20">
        <v>1000</v>
      </c>
      <c r="E30" s="1394">
        <v>0</v>
      </c>
      <c r="F30" s="394"/>
      <c r="G30" s="394"/>
    </row>
    <row r="31" spans="1:8" ht="30" x14ac:dyDescent="0.25">
      <c r="A31" s="105" t="s">
        <v>303</v>
      </c>
      <c r="B31" s="94" t="s">
        <v>313</v>
      </c>
      <c r="C31" s="94" t="s">
        <v>345</v>
      </c>
      <c r="D31" s="20">
        <v>367306.5</v>
      </c>
      <c r="E31" s="1394">
        <v>113430</v>
      </c>
      <c r="F31" s="394"/>
      <c r="G31" s="394"/>
    </row>
    <row r="32" spans="1:8" ht="30" x14ac:dyDescent="0.25">
      <c r="A32" s="105" t="s">
        <v>304</v>
      </c>
      <c r="B32" s="94" t="s">
        <v>516</v>
      </c>
      <c r="C32" s="94" t="s">
        <v>345</v>
      </c>
      <c r="D32" s="20">
        <v>21300</v>
      </c>
      <c r="E32" s="75">
        <v>7500</v>
      </c>
      <c r="F32" s="394"/>
      <c r="G32" s="73"/>
    </row>
    <row r="33" spans="1:11" ht="30" x14ac:dyDescent="0.25">
      <c r="A33" s="105" t="s">
        <v>305</v>
      </c>
      <c r="B33" s="94" t="s">
        <v>424</v>
      </c>
      <c r="C33" s="94" t="s">
        <v>345</v>
      </c>
      <c r="D33" s="20">
        <v>0</v>
      </c>
      <c r="E33" s="75">
        <v>0</v>
      </c>
      <c r="F33" s="394"/>
      <c r="G33" s="73"/>
    </row>
    <row r="34" spans="1:11" ht="45" x14ac:dyDescent="0.25">
      <c r="A34" s="105" t="s">
        <v>517</v>
      </c>
      <c r="B34" s="94" t="s">
        <v>524</v>
      </c>
      <c r="C34" s="94" t="s">
        <v>345</v>
      </c>
      <c r="D34" s="20">
        <v>0</v>
      </c>
      <c r="E34" s="20">
        <v>0</v>
      </c>
      <c r="F34" s="394"/>
      <c r="G34" s="73"/>
    </row>
    <row r="35" spans="1:11" ht="30" x14ac:dyDescent="0.25">
      <c r="A35" s="105" t="s">
        <v>518</v>
      </c>
      <c r="B35" s="94" t="s">
        <v>338</v>
      </c>
      <c r="C35" s="94" t="s">
        <v>345</v>
      </c>
      <c r="D35" s="20">
        <v>63413043.5</v>
      </c>
      <c r="E35" s="75">
        <v>34017656.740000002</v>
      </c>
      <c r="F35" s="394"/>
      <c r="G35" s="394"/>
    </row>
    <row r="36" spans="1:11" ht="90" x14ac:dyDescent="0.25">
      <c r="A36" s="105" t="s">
        <v>519</v>
      </c>
      <c r="B36" s="94" t="s">
        <v>525</v>
      </c>
      <c r="C36" s="94" t="s">
        <v>345</v>
      </c>
      <c r="D36" s="20">
        <v>12988550</v>
      </c>
      <c r="E36" s="20">
        <v>5401904.9699999997</v>
      </c>
      <c r="F36" s="394"/>
      <c r="G36" s="73"/>
    </row>
    <row r="37" spans="1:11" ht="30" x14ac:dyDescent="0.25">
      <c r="A37" s="105" t="s">
        <v>520</v>
      </c>
      <c r="B37" s="94" t="s">
        <v>320</v>
      </c>
      <c r="C37" s="94" t="s">
        <v>345</v>
      </c>
      <c r="D37" s="20">
        <v>14823611</v>
      </c>
      <c r="E37" s="75">
        <v>7010267.4100000001</v>
      </c>
      <c r="F37" s="394"/>
      <c r="G37" s="394"/>
    </row>
    <row r="38" spans="1:11" ht="75" x14ac:dyDescent="0.25">
      <c r="A38" s="105" t="s">
        <v>521</v>
      </c>
      <c r="B38" s="126" t="s">
        <v>526</v>
      </c>
      <c r="C38" s="94" t="s">
        <v>345</v>
      </c>
      <c r="D38" s="20">
        <v>2972340</v>
      </c>
      <c r="E38" s="20">
        <v>695616.24</v>
      </c>
      <c r="F38" s="394"/>
      <c r="G38" s="73"/>
    </row>
    <row r="39" spans="1:11" ht="60" x14ac:dyDescent="0.25">
      <c r="A39" s="105" t="s">
        <v>522</v>
      </c>
      <c r="B39" s="94" t="s">
        <v>311</v>
      </c>
      <c r="C39" s="94" t="s">
        <v>315</v>
      </c>
      <c r="D39" s="20">
        <v>89408630</v>
      </c>
      <c r="E39" s="20">
        <v>44044655.5</v>
      </c>
      <c r="F39" s="394"/>
      <c r="G39" s="394"/>
    </row>
    <row r="40" spans="1:11" ht="120" x14ac:dyDescent="0.25">
      <c r="A40" s="105" t="s">
        <v>523</v>
      </c>
      <c r="B40" s="126" t="s">
        <v>527</v>
      </c>
      <c r="C40" s="94" t="s">
        <v>315</v>
      </c>
      <c r="D40" s="20">
        <v>16490124</v>
      </c>
      <c r="E40" s="20">
        <v>7989320.7699999996</v>
      </c>
      <c r="F40" s="394"/>
      <c r="G40" s="73"/>
    </row>
    <row r="41" spans="1:11" ht="90" x14ac:dyDescent="0.25">
      <c r="A41" s="201" t="s">
        <v>528</v>
      </c>
      <c r="B41" s="887" t="s">
        <v>24</v>
      </c>
      <c r="C41" s="887" t="s">
        <v>315</v>
      </c>
      <c r="D41" s="20">
        <v>4824716</v>
      </c>
      <c r="E41" s="75">
        <v>1418841.81</v>
      </c>
      <c r="F41" s="394"/>
      <c r="G41" s="73"/>
    </row>
    <row r="42" spans="1:11" ht="38.25" customHeight="1" x14ac:dyDescent="0.25">
      <c r="A42" s="432" t="s">
        <v>295</v>
      </c>
      <c r="B42" s="1057" t="s">
        <v>55</v>
      </c>
      <c r="C42" s="1057"/>
      <c r="D42" s="518">
        <f>D43</f>
        <v>80000</v>
      </c>
      <c r="E42" s="518">
        <f>E43</f>
        <v>20000</v>
      </c>
      <c r="F42" s="393"/>
      <c r="G42" s="73"/>
    </row>
    <row r="43" spans="1:11" ht="52.5" customHeight="1" x14ac:dyDescent="0.25">
      <c r="A43" s="208" t="s">
        <v>306</v>
      </c>
      <c r="B43" s="349" t="s">
        <v>57</v>
      </c>
      <c r="C43" s="178" t="s">
        <v>345</v>
      </c>
      <c r="D43" s="20">
        <v>80000</v>
      </c>
      <c r="E43" s="20">
        <v>20000</v>
      </c>
      <c r="F43" s="394"/>
      <c r="G43" s="73"/>
    </row>
    <row r="44" spans="1:11" ht="28.5" x14ac:dyDescent="0.25">
      <c r="A44" s="35" t="s">
        <v>118</v>
      </c>
      <c r="B44" s="1057" t="s">
        <v>594</v>
      </c>
      <c r="C44" s="178"/>
      <c r="D44" s="518">
        <f>D45</f>
        <v>1061000</v>
      </c>
      <c r="E44" s="499">
        <f>E45</f>
        <v>881000</v>
      </c>
      <c r="F44" s="393"/>
      <c r="G44" s="73"/>
    </row>
    <row r="45" spans="1:11" ht="106.5" customHeight="1" x14ac:dyDescent="0.25">
      <c r="A45" s="208" t="s">
        <v>27</v>
      </c>
      <c r="B45" s="13" t="s">
        <v>25</v>
      </c>
      <c r="C45" s="94" t="s">
        <v>315</v>
      </c>
      <c r="D45" s="20">
        <v>1061000</v>
      </c>
      <c r="E45" s="20">
        <v>881000</v>
      </c>
      <c r="F45" s="394"/>
      <c r="G45" s="73"/>
    </row>
    <row r="46" spans="1:11" ht="87.75" customHeight="1" x14ac:dyDescent="0.25">
      <c r="A46" s="32" t="s">
        <v>2</v>
      </c>
      <c r="B46" s="428" t="s">
        <v>26</v>
      </c>
      <c r="C46" s="118" t="s">
        <v>345</v>
      </c>
      <c r="D46" s="315">
        <f>D47+D48+D49</f>
        <v>0</v>
      </c>
      <c r="E46" s="315">
        <f>E47+E48+E49</f>
        <v>0</v>
      </c>
      <c r="F46" s="765"/>
      <c r="G46" s="73"/>
      <c r="H46" s="389"/>
    </row>
    <row r="47" spans="1:11" ht="37.5" customHeight="1" x14ac:dyDescent="0.25">
      <c r="A47" s="1901" t="s">
        <v>535</v>
      </c>
      <c r="B47" s="1893" t="s">
        <v>28</v>
      </c>
      <c r="C47" s="178" t="s">
        <v>345</v>
      </c>
      <c r="D47" s="104">
        <v>0</v>
      </c>
      <c r="E47" s="104">
        <v>0</v>
      </c>
      <c r="F47" s="401"/>
      <c r="G47" s="401"/>
      <c r="H47" s="401"/>
      <c r="J47" s="370"/>
      <c r="K47" s="370"/>
    </row>
    <row r="48" spans="1:11" ht="52.5" customHeight="1" x14ac:dyDescent="0.25">
      <c r="A48" s="1902"/>
      <c r="B48" s="1894"/>
      <c r="C48" s="82" t="s">
        <v>314</v>
      </c>
      <c r="D48" s="104">
        <v>0</v>
      </c>
      <c r="E48" s="104">
        <v>0</v>
      </c>
      <c r="F48" s="401"/>
      <c r="G48" s="73"/>
      <c r="H48" s="389"/>
    </row>
    <row r="49" spans="1:8" ht="47.25" customHeight="1" x14ac:dyDescent="0.25">
      <c r="A49" s="1903"/>
      <c r="B49" s="1895"/>
      <c r="C49" s="16" t="s">
        <v>315</v>
      </c>
      <c r="D49" s="403">
        <v>0</v>
      </c>
      <c r="E49" s="403">
        <v>0</v>
      </c>
      <c r="F49" s="394"/>
      <c r="G49" s="73"/>
    </row>
    <row r="50" spans="1:8" ht="21.75" customHeight="1" x14ac:dyDescent="0.25">
      <c r="A50" s="1813" t="s">
        <v>29</v>
      </c>
      <c r="B50" s="1811" t="s">
        <v>757</v>
      </c>
      <c r="C50" s="85" t="s">
        <v>344</v>
      </c>
      <c r="D50" s="518">
        <f>D51+D52+D53+D54</f>
        <v>719763163.80999994</v>
      </c>
      <c r="E50" s="518">
        <f>E51+E52+E53</f>
        <v>354373492.96000004</v>
      </c>
      <c r="F50" s="393"/>
      <c r="G50" s="73"/>
    </row>
    <row r="51" spans="1:8" ht="30" customHeight="1" x14ac:dyDescent="0.25">
      <c r="A51" s="1814"/>
      <c r="B51" s="1812"/>
      <c r="C51" s="349" t="s">
        <v>314</v>
      </c>
      <c r="D51" s="19">
        <f>D77+D78+D79+D91+D93+D99+D103+D110+D113+D116+D118</f>
        <v>100527116.24000001</v>
      </c>
      <c r="E51" s="19">
        <f>E77+E78+E79+E91+E93+E99+E103+E110+E113+E116+E118</f>
        <v>41623260.560000002</v>
      </c>
      <c r="F51" s="394"/>
      <c r="G51" s="73"/>
    </row>
    <row r="52" spans="1:8" ht="45" customHeight="1" x14ac:dyDescent="0.25">
      <c r="A52" s="1814"/>
      <c r="B52" s="1812"/>
      <c r="C52" s="349" t="s">
        <v>315</v>
      </c>
      <c r="D52" s="20">
        <f>D67+D86+D87+D89+D90+D92+D94+D105+D64+D100+D104+D111+D114+D117+D119</f>
        <v>434009997.81999999</v>
      </c>
      <c r="E52" s="20">
        <f>E67+E86+E87+E89+E90+E92+E94+E105+E64+E100+E104+E111+E114+E117+E119</f>
        <v>222224599.07000005</v>
      </c>
      <c r="F52" s="394"/>
      <c r="G52" s="73"/>
    </row>
    <row r="53" spans="1:8" ht="30.75" customHeight="1" x14ac:dyDescent="0.25">
      <c r="A53" s="1814"/>
      <c r="B53" s="1812"/>
      <c r="C53" s="1055" t="s">
        <v>345</v>
      </c>
      <c r="D53" s="403">
        <f>D56+D57+D58+D59+D60+D61+D62+D63+D65+D66+D68+D70+D71+D72+D73+D74+D75+D76+D80+D81+D82+D83+D84+D85+D95+D98++D102+D112</f>
        <v>181958249.75</v>
      </c>
      <c r="E53" s="403">
        <f>E56+E57+E58+E59+E60+E61+E62+E63+E65+E66+E68+E70+E71+E72+E73+E74+E75+E76+E80+E81+E82+E83+E84+E85+E95+E98++E102+E112</f>
        <v>90525633.329999998</v>
      </c>
      <c r="F53" s="394"/>
      <c r="G53" s="73"/>
    </row>
    <row r="54" spans="1:8" s="292" customFormat="1" ht="30.75" customHeight="1" thickBot="1" x14ac:dyDescent="0.3">
      <c r="A54" s="1693"/>
      <c r="B54" s="1709"/>
      <c r="C54" s="1115" t="s">
        <v>1066</v>
      </c>
      <c r="D54" s="402">
        <f>D101</f>
        <v>3267800</v>
      </c>
      <c r="E54" s="402">
        <f>E101</f>
        <v>618200</v>
      </c>
      <c r="F54" s="394"/>
      <c r="G54" s="302"/>
      <c r="H54" s="293"/>
    </row>
    <row r="55" spans="1:8" ht="42.75" customHeight="1" thickBot="1" x14ac:dyDescent="0.3">
      <c r="A55" s="1350" t="s">
        <v>121</v>
      </c>
      <c r="B55" s="1351" t="s">
        <v>30</v>
      </c>
      <c r="C55" s="431"/>
      <c r="D55" s="490">
        <f>D56+D57+D58+D59+D60+D61+D62+D63+D64+D65+D66+D67+D68</f>
        <v>10336062.219999999</v>
      </c>
      <c r="E55" s="490">
        <f>E56+E57+E58+E59+E60+E61+E62+E63+E64+E65+E66+E67+E68</f>
        <v>47838.7</v>
      </c>
      <c r="F55" s="393"/>
      <c r="G55" s="73"/>
    </row>
    <row r="56" spans="1:8" ht="33.75" customHeight="1" x14ac:dyDescent="0.25">
      <c r="A56" s="211" t="s">
        <v>31</v>
      </c>
      <c r="B56" s="204" t="s">
        <v>415</v>
      </c>
      <c r="C56" s="1072" t="s">
        <v>345</v>
      </c>
      <c r="D56" s="19">
        <v>0</v>
      </c>
      <c r="E56" s="19">
        <v>0</v>
      </c>
      <c r="F56" s="394"/>
      <c r="G56" s="73"/>
    </row>
    <row r="57" spans="1:8" ht="33.75" customHeight="1" x14ac:dyDescent="0.25">
      <c r="A57" s="211" t="s">
        <v>32</v>
      </c>
      <c r="B57" s="107" t="s">
        <v>595</v>
      </c>
      <c r="C57" s="349" t="s">
        <v>345</v>
      </c>
      <c r="D57" s="20">
        <v>0</v>
      </c>
      <c r="E57" s="20">
        <v>0</v>
      </c>
      <c r="F57" s="394"/>
      <c r="G57" s="73"/>
    </row>
    <row r="58" spans="1:8" s="292" customFormat="1" ht="33.75" customHeight="1" x14ac:dyDescent="0.25">
      <c r="A58" s="211" t="s">
        <v>449</v>
      </c>
      <c r="B58" s="204" t="s">
        <v>415</v>
      </c>
      <c r="C58" s="906" t="s">
        <v>345</v>
      </c>
      <c r="D58" s="19">
        <v>0</v>
      </c>
      <c r="E58" s="19">
        <v>0</v>
      </c>
      <c r="F58" s="394"/>
      <c r="G58" s="302"/>
      <c r="H58" s="293"/>
    </row>
    <row r="59" spans="1:8" s="292" customFormat="1" ht="33.75" customHeight="1" x14ac:dyDescent="0.25">
      <c r="A59" s="211" t="s">
        <v>450</v>
      </c>
      <c r="B59" s="107" t="s">
        <v>595</v>
      </c>
      <c r="C59" s="349" t="s">
        <v>345</v>
      </c>
      <c r="D59" s="19">
        <v>0</v>
      </c>
      <c r="E59" s="19">
        <v>0</v>
      </c>
      <c r="F59" s="394"/>
      <c r="G59" s="302"/>
      <c r="H59" s="293"/>
    </row>
    <row r="60" spans="1:8" ht="45.75" customHeight="1" x14ac:dyDescent="0.25">
      <c r="A60" s="211" t="s">
        <v>451</v>
      </c>
      <c r="B60" s="205" t="s">
        <v>334</v>
      </c>
      <c r="C60" s="177" t="s">
        <v>345</v>
      </c>
      <c r="D60" s="19">
        <v>4233040.7</v>
      </c>
      <c r="E60" s="19">
        <v>33040.699999999997</v>
      </c>
      <c r="F60" s="394"/>
      <c r="G60" s="73"/>
    </row>
    <row r="61" spans="1:8" ht="71.25" customHeight="1" x14ac:dyDescent="0.25">
      <c r="A61" s="211" t="s">
        <v>452</v>
      </c>
      <c r="B61" s="94" t="s">
        <v>536</v>
      </c>
      <c r="C61" s="177" t="s">
        <v>345</v>
      </c>
      <c r="D61" s="19">
        <v>0</v>
      </c>
      <c r="E61" s="19">
        <v>0</v>
      </c>
      <c r="F61" s="394"/>
      <c r="G61" s="73"/>
    </row>
    <row r="62" spans="1:8" s="292" customFormat="1" ht="71.25" customHeight="1" x14ac:dyDescent="0.25">
      <c r="A62" s="211" t="s">
        <v>453</v>
      </c>
      <c r="B62" s="1116" t="s">
        <v>1063</v>
      </c>
      <c r="C62" s="349" t="s">
        <v>345</v>
      </c>
      <c r="D62" s="19">
        <v>4587870</v>
      </c>
      <c r="E62" s="19">
        <v>0</v>
      </c>
      <c r="F62" s="394"/>
      <c r="G62" s="302"/>
      <c r="H62" s="293"/>
    </row>
    <row r="63" spans="1:8" ht="50.25" customHeight="1" x14ac:dyDescent="0.25">
      <c r="A63" s="211" t="s">
        <v>453</v>
      </c>
      <c r="B63" s="107" t="s">
        <v>729</v>
      </c>
      <c r="C63" s="349" t="s">
        <v>345</v>
      </c>
      <c r="D63" s="19">
        <v>0</v>
      </c>
      <c r="E63" s="19">
        <v>0</v>
      </c>
      <c r="F63" s="394"/>
      <c r="G63" s="394"/>
      <c r="H63" s="394"/>
    </row>
    <row r="64" spans="1:8" ht="48" customHeight="1" x14ac:dyDescent="0.25">
      <c r="A64" s="211" t="s">
        <v>726</v>
      </c>
      <c r="B64" s="203" t="s">
        <v>792</v>
      </c>
      <c r="C64" s="349" t="s">
        <v>10</v>
      </c>
      <c r="D64" s="19">
        <v>0</v>
      </c>
      <c r="E64" s="19">
        <v>0</v>
      </c>
      <c r="F64" s="394"/>
      <c r="G64" s="73"/>
    </row>
    <row r="65" spans="1:8" ht="51.75" customHeight="1" x14ac:dyDescent="0.25">
      <c r="A65" s="211" t="s">
        <v>727</v>
      </c>
      <c r="B65" s="203" t="s">
        <v>537</v>
      </c>
      <c r="C65" s="513" t="s">
        <v>345</v>
      </c>
      <c r="D65" s="402">
        <v>0</v>
      </c>
      <c r="E65" s="402">
        <v>0</v>
      </c>
      <c r="F65" s="394"/>
      <c r="G65" s="73"/>
    </row>
    <row r="66" spans="1:8" s="292" customFormat="1" ht="66" customHeight="1" x14ac:dyDescent="0.25">
      <c r="A66" s="211" t="s">
        <v>777</v>
      </c>
      <c r="B66" s="203" t="s">
        <v>538</v>
      </c>
      <c r="C66" s="398" t="s">
        <v>345</v>
      </c>
      <c r="D66" s="20">
        <v>0</v>
      </c>
      <c r="E66" s="20">
        <v>0</v>
      </c>
      <c r="F66" s="394"/>
      <c r="G66" s="302"/>
      <c r="H66" s="293"/>
    </row>
    <row r="67" spans="1:8" s="292" customFormat="1" ht="36.75" customHeight="1" x14ac:dyDescent="0.25">
      <c r="A67" s="1819" t="s">
        <v>778</v>
      </c>
      <c r="B67" s="1818" t="s">
        <v>1064</v>
      </c>
      <c r="C67" s="349" t="s">
        <v>10</v>
      </c>
      <c r="D67" s="20">
        <v>1500000</v>
      </c>
      <c r="E67" s="20">
        <v>0</v>
      </c>
      <c r="F67" s="394"/>
      <c r="G67" s="302"/>
      <c r="H67" s="293"/>
    </row>
    <row r="68" spans="1:8" s="292" customFormat="1" ht="36.75" customHeight="1" thickBot="1" x14ac:dyDescent="0.3">
      <c r="A68" s="1820"/>
      <c r="B68" s="1804"/>
      <c r="C68" s="1055" t="s">
        <v>345</v>
      </c>
      <c r="D68" s="403">
        <v>15151.52</v>
      </c>
      <c r="E68" s="403">
        <v>14798</v>
      </c>
      <c r="F68" s="394"/>
      <c r="G68" s="302"/>
      <c r="H68" s="293"/>
    </row>
    <row r="69" spans="1:8" ht="60.75" customHeight="1" thickBot="1" x14ac:dyDescent="0.3">
      <c r="A69" s="491" t="s">
        <v>124</v>
      </c>
      <c r="B69" s="1348" t="s">
        <v>598</v>
      </c>
      <c r="C69" s="1349"/>
      <c r="D69" s="490">
        <f>D70+D71+D72+D73+D74+D75++D76+D80+D81+D82+D83+D84+D85+D77+D78+D79+D86+D87</f>
        <v>616458279.64999998</v>
      </c>
      <c r="E69" s="490">
        <f>E70+E71+E72+E73+E74+E75++E76+E80+E81+E82+E83+E84+E85+E77+E78+E79+E86+E87</f>
        <v>326306784.41000003</v>
      </c>
      <c r="F69" s="393"/>
      <c r="G69" s="73"/>
    </row>
    <row r="70" spans="1:8" ht="35.25" customHeight="1" x14ac:dyDescent="0.25">
      <c r="A70" s="886" t="s">
        <v>34</v>
      </c>
      <c r="B70" s="204" t="s">
        <v>541</v>
      </c>
      <c r="C70" s="192" t="s">
        <v>345</v>
      </c>
      <c r="D70" s="1044">
        <v>0</v>
      </c>
      <c r="E70" s="1044">
        <v>0</v>
      </c>
      <c r="F70" s="447"/>
      <c r="G70" s="73"/>
    </row>
    <row r="71" spans="1:8" ht="37.5" customHeight="1" x14ac:dyDescent="0.25">
      <c r="A71" s="1047" t="s">
        <v>35</v>
      </c>
      <c r="B71" s="205" t="s">
        <v>312</v>
      </c>
      <c r="C71" s="94" t="s">
        <v>345</v>
      </c>
      <c r="D71" s="106">
        <v>50000</v>
      </c>
      <c r="E71" s="106">
        <v>23800</v>
      </c>
      <c r="F71" s="447"/>
      <c r="G71" s="447"/>
    </row>
    <row r="72" spans="1:8" ht="45" customHeight="1" x14ac:dyDescent="0.25">
      <c r="A72" s="1047" t="s">
        <v>36</v>
      </c>
      <c r="B72" s="126" t="s">
        <v>514</v>
      </c>
      <c r="C72" s="94" t="s">
        <v>345</v>
      </c>
      <c r="D72" s="106">
        <v>78000</v>
      </c>
      <c r="E72" s="106">
        <v>34358</v>
      </c>
      <c r="F72" s="447"/>
      <c r="G72" s="73"/>
    </row>
    <row r="73" spans="1:8" ht="30" x14ac:dyDescent="0.25">
      <c r="A73" s="1047" t="s">
        <v>38</v>
      </c>
      <c r="B73" s="94" t="s">
        <v>37</v>
      </c>
      <c r="C73" s="94" t="s">
        <v>345</v>
      </c>
      <c r="D73" s="106">
        <v>3300000</v>
      </c>
      <c r="E73" s="106">
        <v>1501194.2</v>
      </c>
      <c r="F73" s="447"/>
      <c r="G73" s="447"/>
    </row>
    <row r="74" spans="1:8" ht="35.25" customHeight="1" x14ac:dyDescent="0.25">
      <c r="A74" s="1047" t="s">
        <v>39</v>
      </c>
      <c r="B74" s="129" t="s">
        <v>542</v>
      </c>
      <c r="C74" s="94" t="s">
        <v>345</v>
      </c>
      <c r="D74" s="106">
        <v>600000</v>
      </c>
      <c r="E74" s="106">
        <v>386013.4</v>
      </c>
      <c r="F74" s="447"/>
      <c r="G74" s="73"/>
    </row>
    <row r="75" spans="1:8" ht="35.25" customHeight="1" x14ac:dyDescent="0.25">
      <c r="A75" s="1047" t="s">
        <v>40</v>
      </c>
      <c r="B75" s="94" t="s">
        <v>313</v>
      </c>
      <c r="C75" s="94" t="s">
        <v>345</v>
      </c>
      <c r="D75" s="106">
        <v>670000</v>
      </c>
      <c r="E75" s="106">
        <v>436992</v>
      </c>
      <c r="F75" s="447"/>
      <c r="G75" s="447"/>
      <c r="H75" s="447"/>
    </row>
    <row r="76" spans="1:8" ht="30" x14ac:dyDescent="0.25">
      <c r="A76" s="1047" t="s">
        <v>41</v>
      </c>
      <c r="B76" s="94" t="s">
        <v>516</v>
      </c>
      <c r="C76" s="94" t="s">
        <v>345</v>
      </c>
      <c r="D76" s="1044">
        <v>456000</v>
      </c>
      <c r="E76" s="1044">
        <v>44950</v>
      </c>
      <c r="F76" s="447"/>
      <c r="G76" s="73"/>
    </row>
    <row r="77" spans="1:8" ht="75" x14ac:dyDescent="0.25">
      <c r="A77" s="1047" t="s">
        <v>42</v>
      </c>
      <c r="B77" s="83" t="s">
        <v>417</v>
      </c>
      <c r="C77" s="83" t="s">
        <v>314</v>
      </c>
      <c r="D77" s="106">
        <v>27032640</v>
      </c>
      <c r="E77" s="106">
        <v>18449230.18</v>
      </c>
      <c r="F77" s="447"/>
      <c r="G77" s="73"/>
    </row>
    <row r="78" spans="1:8" ht="120" x14ac:dyDescent="0.25">
      <c r="A78" s="1047" t="s">
        <v>43</v>
      </c>
      <c r="B78" s="83" t="s">
        <v>544</v>
      </c>
      <c r="C78" s="83" t="s">
        <v>314</v>
      </c>
      <c r="D78" s="106">
        <v>0</v>
      </c>
      <c r="E78" s="106">
        <v>0</v>
      </c>
      <c r="F78" s="447"/>
      <c r="G78" s="73"/>
    </row>
    <row r="79" spans="1:8" ht="90" x14ac:dyDescent="0.25">
      <c r="A79" s="1047" t="s">
        <v>48</v>
      </c>
      <c r="B79" s="83" t="s">
        <v>545</v>
      </c>
      <c r="C79" s="83" t="s">
        <v>314</v>
      </c>
      <c r="D79" s="106">
        <v>4791360</v>
      </c>
      <c r="E79" s="106">
        <v>3830378.25</v>
      </c>
      <c r="F79" s="447"/>
      <c r="G79" s="73"/>
    </row>
    <row r="80" spans="1:8" ht="30" x14ac:dyDescent="0.25">
      <c r="A80" s="1047" t="s">
        <v>418</v>
      </c>
      <c r="B80" s="83" t="s">
        <v>319</v>
      </c>
      <c r="C80" s="83" t="s">
        <v>345</v>
      </c>
      <c r="D80" s="106">
        <v>678480</v>
      </c>
      <c r="E80" s="106">
        <v>215754.63</v>
      </c>
      <c r="F80" s="447"/>
      <c r="G80" s="73"/>
    </row>
    <row r="81" spans="1:7" ht="34.5" customHeight="1" x14ac:dyDescent="0.25">
      <c r="A81" s="1047" t="s">
        <v>419</v>
      </c>
      <c r="B81" s="883" t="s">
        <v>1055</v>
      </c>
      <c r="C81" s="94" t="s">
        <v>345</v>
      </c>
      <c r="D81" s="106">
        <v>262841</v>
      </c>
      <c r="E81" s="106">
        <v>88093.759999999995</v>
      </c>
      <c r="F81" s="447"/>
      <c r="G81" s="73"/>
    </row>
    <row r="82" spans="1:7" ht="30" x14ac:dyDescent="0.25">
      <c r="A82" s="1047" t="s">
        <v>547</v>
      </c>
      <c r="B82" s="83" t="s">
        <v>338</v>
      </c>
      <c r="C82" s="94" t="s">
        <v>345</v>
      </c>
      <c r="D82" s="106">
        <v>109422697.65000001</v>
      </c>
      <c r="E82" s="106">
        <v>55126690.530000001</v>
      </c>
      <c r="F82" s="447"/>
      <c r="G82" s="73"/>
    </row>
    <row r="83" spans="1:7" ht="90" x14ac:dyDescent="0.25">
      <c r="A83" s="1047" t="s">
        <v>548</v>
      </c>
      <c r="B83" s="83" t="s">
        <v>525</v>
      </c>
      <c r="C83" s="83" t="s">
        <v>345</v>
      </c>
      <c r="D83" s="106">
        <v>15278961</v>
      </c>
      <c r="E83" s="106">
        <v>8506289.2699999996</v>
      </c>
      <c r="F83" s="447"/>
      <c r="G83" s="73"/>
    </row>
    <row r="84" spans="1:7" ht="30" x14ac:dyDescent="0.25">
      <c r="A84" s="1047" t="s">
        <v>549</v>
      </c>
      <c r="B84" s="1046" t="s">
        <v>320</v>
      </c>
      <c r="C84" s="83" t="s">
        <v>345</v>
      </c>
      <c r="D84" s="106">
        <v>33892000</v>
      </c>
      <c r="E84" s="106">
        <v>19116189.579999998</v>
      </c>
      <c r="F84" s="447"/>
      <c r="G84" s="73"/>
    </row>
    <row r="85" spans="1:7" ht="75" x14ac:dyDescent="0.25">
      <c r="A85" s="1047" t="s">
        <v>550</v>
      </c>
      <c r="B85" s="83" t="s">
        <v>526</v>
      </c>
      <c r="C85" s="83" t="s">
        <v>345</v>
      </c>
      <c r="D85" s="106">
        <v>5827470</v>
      </c>
      <c r="E85" s="106">
        <v>4881660.04</v>
      </c>
      <c r="F85" s="447"/>
      <c r="G85" s="73"/>
    </row>
    <row r="86" spans="1:7" ht="90" x14ac:dyDescent="0.25">
      <c r="A86" s="1047" t="s">
        <v>551</v>
      </c>
      <c r="B86" s="70" t="s">
        <v>47</v>
      </c>
      <c r="C86" s="83" t="s">
        <v>315</v>
      </c>
      <c r="D86" s="108">
        <v>315523818</v>
      </c>
      <c r="E86" s="108">
        <v>171202658.65000001</v>
      </c>
      <c r="F86" s="766"/>
      <c r="G86" s="73"/>
    </row>
    <row r="87" spans="1:7" ht="135" x14ac:dyDescent="0.25">
      <c r="A87" s="1079" t="s">
        <v>552</v>
      </c>
      <c r="B87" s="1058" t="s">
        <v>553</v>
      </c>
      <c r="C87" s="1058" t="s">
        <v>315</v>
      </c>
      <c r="D87" s="1080">
        <v>98594012</v>
      </c>
      <c r="E87" s="1080">
        <v>42462531.920000002</v>
      </c>
      <c r="F87" s="766"/>
      <c r="G87" s="73"/>
    </row>
    <row r="88" spans="1:7" ht="48.75" customHeight="1" thickBot="1" x14ac:dyDescent="0.3">
      <c r="A88" s="1347" t="s">
        <v>323</v>
      </c>
      <c r="B88" s="1084" t="s">
        <v>49</v>
      </c>
      <c r="C88" s="431"/>
      <c r="D88" s="490">
        <f>D89+D90+D91+D92+D93+D94</f>
        <v>29838570</v>
      </c>
      <c r="E88" s="1081">
        <f>E89+E90+E91+E92+E93+E94</f>
        <v>13994060.83</v>
      </c>
      <c r="F88" s="393"/>
      <c r="G88" s="73"/>
    </row>
    <row r="89" spans="1:7" ht="90" x14ac:dyDescent="0.25">
      <c r="A89" s="191" t="s">
        <v>50</v>
      </c>
      <c r="B89" s="1071" t="s">
        <v>51</v>
      </c>
      <c r="C89" s="1071" t="s">
        <v>315</v>
      </c>
      <c r="D89" s="1044">
        <v>9123000</v>
      </c>
      <c r="E89" s="1044">
        <v>3727734.33</v>
      </c>
      <c r="F89" s="447"/>
      <c r="G89" s="73"/>
    </row>
    <row r="90" spans="1:7" ht="96.75" customHeight="1" x14ac:dyDescent="0.25">
      <c r="A90" s="105" t="s">
        <v>52</v>
      </c>
      <c r="B90" s="83" t="s">
        <v>53</v>
      </c>
      <c r="C90" s="83" t="s">
        <v>315</v>
      </c>
      <c r="D90" s="106">
        <v>2710870</v>
      </c>
      <c r="E90" s="106">
        <v>1766356.5</v>
      </c>
      <c r="F90" s="447"/>
      <c r="G90" s="73"/>
    </row>
    <row r="91" spans="1:7" ht="45" customHeight="1" x14ac:dyDescent="0.25">
      <c r="A91" s="1704" t="s">
        <v>422</v>
      </c>
      <c r="B91" s="1662" t="s">
        <v>51</v>
      </c>
      <c r="C91" s="107" t="s">
        <v>314</v>
      </c>
      <c r="D91" s="108">
        <v>10503948</v>
      </c>
      <c r="E91" s="108">
        <v>3706055.98</v>
      </c>
      <c r="F91" s="766"/>
      <c r="G91" s="73"/>
    </row>
    <row r="92" spans="1:7" ht="58.5" customHeight="1" x14ac:dyDescent="0.25">
      <c r="A92" s="1718"/>
      <c r="B92" s="1821"/>
      <c r="C92" s="107" t="s">
        <v>315</v>
      </c>
      <c r="D92" s="108">
        <v>2000752</v>
      </c>
      <c r="E92" s="108">
        <v>705915.43</v>
      </c>
      <c r="F92" s="766"/>
      <c r="G92" s="73"/>
    </row>
    <row r="93" spans="1:7" ht="61.5" customHeight="1" x14ac:dyDescent="0.25">
      <c r="A93" s="1959" t="s">
        <v>423</v>
      </c>
      <c r="B93" s="1662" t="s">
        <v>53</v>
      </c>
      <c r="C93" s="107" t="s">
        <v>314</v>
      </c>
      <c r="D93" s="108">
        <v>4620000</v>
      </c>
      <c r="E93" s="108">
        <v>3433918.82</v>
      </c>
      <c r="F93" s="766"/>
      <c r="G93" s="73"/>
    </row>
    <row r="94" spans="1:7" ht="47.25" customHeight="1" x14ac:dyDescent="0.25">
      <c r="A94" s="1960"/>
      <c r="B94" s="1669"/>
      <c r="C94" s="107" t="s">
        <v>315</v>
      </c>
      <c r="D94" s="20">
        <v>880000</v>
      </c>
      <c r="E94" s="20">
        <v>654079.77</v>
      </c>
      <c r="F94" s="394"/>
      <c r="G94" s="73"/>
    </row>
    <row r="95" spans="1:7" ht="30" x14ac:dyDescent="0.25">
      <c r="A95" s="35" t="s">
        <v>54</v>
      </c>
      <c r="B95" s="31" t="s">
        <v>55</v>
      </c>
      <c r="C95" s="349" t="s">
        <v>345</v>
      </c>
      <c r="D95" s="20">
        <f>D96</f>
        <v>20000</v>
      </c>
      <c r="E95" s="20">
        <f>E96</f>
        <v>0</v>
      </c>
      <c r="F95" s="394"/>
      <c r="G95" s="73"/>
    </row>
    <row r="96" spans="1:7" ht="45" x14ac:dyDescent="0.25">
      <c r="A96" s="354" t="s">
        <v>56</v>
      </c>
      <c r="B96" s="1207" t="s">
        <v>57</v>
      </c>
      <c r="C96" s="349" t="s">
        <v>345</v>
      </c>
      <c r="D96" s="20">
        <v>20000</v>
      </c>
      <c r="E96" s="20">
        <v>0</v>
      </c>
      <c r="F96" s="394"/>
      <c r="G96" s="73"/>
    </row>
    <row r="97" spans="1:8" s="292" customFormat="1" ht="57" x14ac:dyDescent="0.25">
      <c r="A97" s="1129" t="s">
        <v>148</v>
      </c>
      <c r="B97" s="1211" t="s">
        <v>1065</v>
      </c>
      <c r="C97" s="1156"/>
      <c r="D97" s="1148">
        <f>D98+D99+D100+D101</f>
        <v>55953350</v>
      </c>
      <c r="E97" s="1148">
        <f>E98+E99+E100+E101</f>
        <v>11692493.26</v>
      </c>
      <c r="F97" s="394"/>
      <c r="G97" s="302"/>
      <c r="H97" s="293"/>
    </row>
    <row r="98" spans="1:8" ht="30.75" customHeight="1" x14ac:dyDescent="0.25">
      <c r="A98" s="1815" t="s">
        <v>149</v>
      </c>
      <c r="B98" s="1460" t="s">
        <v>1067</v>
      </c>
      <c r="C98" s="349" t="s">
        <v>345</v>
      </c>
      <c r="D98" s="20">
        <v>554185.31999999995</v>
      </c>
      <c r="E98" s="20">
        <v>115809.22</v>
      </c>
      <c r="F98" s="393"/>
      <c r="G98" s="73"/>
    </row>
    <row r="99" spans="1:8" s="292" customFormat="1" ht="30.75" customHeight="1" x14ac:dyDescent="0.25">
      <c r="A99" s="1816"/>
      <c r="B99" s="1620"/>
      <c r="C99" s="1117" t="s">
        <v>314</v>
      </c>
      <c r="D99" s="20">
        <v>51088737.380000003</v>
      </c>
      <c r="E99" s="20">
        <v>10739314.359999999</v>
      </c>
      <c r="F99" s="393"/>
      <c r="G99" s="302"/>
      <c r="H99" s="293"/>
    </row>
    <row r="100" spans="1:8" s="292" customFormat="1" ht="32.25" customHeight="1" x14ac:dyDescent="0.25">
      <c r="A100" s="1816"/>
      <c r="B100" s="1620"/>
      <c r="C100" s="349" t="s">
        <v>315</v>
      </c>
      <c r="D100" s="20">
        <v>1042627.3</v>
      </c>
      <c r="E100" s="20">
        <v>219169.68</v>
      </c>
      <c r="F100" s="393"/>
      <c r="G100" s="302"/>
      <c r="H100" s="293"/>
    </row>
    <row r="101" spans="1:8" s="292" customFormat="1" ht="21" customHeight="1" x14ac:dyDescent="0.25">
      <c r="A101" s="1817"/>
      <c r="B101" s="1621"/>
      <c r="C101" s="349" t="s">
        <v>1066</v>
      </c>
      <c r="D101" s="20">
        <v>3267800</v>
      </c>
      <c r="E101" s="20">
        <v>618200</v>
      </c>
      <c r="F101" s="393"/>
      <c r="G101" s="302"/>
      <c r="H101" s="293"/>
    </row>
    <row r="102" spans="1:8" ht="51" customHeight="1" x14ac:dyDescent="0.25">
      <c r="A102" s="1825" t="s">
        <v>149</v>
      </c>
      <c r="B102" s="1822" t="s">
        <v>1056</v>
      </c>
      <c r="C102" s="349" t="s">
        <v>345</v>
      </c>
      <c r="D102" s="20">
        <v>0</v>
      </c>
      <c r="E102" s="20">
        <v>0</v>
      </c>
      <c r="F102" s="394"/>
      <c r="G102" s="73"/>
    </row>
    <row r="103" spans="1:8" ht="44.25" customHeight="1" x14ac:dyDescent="0.25">
      <c r="A103" s="1826"/>
      <c r="B103" s="1823"/>
      <c r="C103" s="349" t="s">
        <v>314</v>
      </c>
      <c r="D103" s="20">
        <v>0</v>
      </c>
      <c r="E103" s="20">
        <v>0</v>
      </c>
      <c r="F103" s="394"/>
      <c r="G103" s="73"/>
    </row>
    <row r="104" spans="1:8" ht="45.75" customHeight="1" x14ac:dyDescent="0.25">
      <c r="A104" s="1827"/>
      <c r="B104" s="1824"/>
      <c r="C104" s="76" t="s">
        <v>315</v>
      </c>
      <c r="D104" s="20">
        <v>0</v>
      </c>
      <c r="E104" s="20">
        <v>0</v>
      </c>
      <c r="F104" s="394"/>
      <c r="G104" s="73"/>
    </row>
    <row r="105" spans="1:8" ht="61.5" customHeight="1" thickBot="1" x14ac:dyDescent="0.3">
      <c r="A105" s="365" t="s">
        <v>150</v>
      </c>
      <c r="B105" s="1156" t="s">
        <v>566</v>
      </c>
      <c r="C105" s="448" t="s">
        <v>315</v>
      </c>
      <c r="D105" s="1148">
        <f>D106+D107</f>
        <v>2564000</v>
      </c>
      <c r="E105" s="1148">
        <f>E106+E107</f>
        <v>1456267.83</v>
      </c>
      <c r="F105" s="393"/>
      <c r="G105" s="393"/>
      <c r="H105" s="393"/>
    </row>
    <row r="106" spans="1:8" ht="99.75" customHeight="1" x14ac:dyDescent="0.25">
      <c r="A106" s="209" t="s">
        <v>462</v>
      </c>
      <c r="B106" s="12" t="s">
        <v>25</v>
      </c>
      <c r="C106" s="12" t="s">
        <v>315</v>
      </c>
      <c r="D106" s="20">
        <v>2564000</v>
      </c>
      <c r="E106" s="20">
        <v>1456267.83</v>
      </c>
      <c r="F106" s="394"/>
      <c r="G106" s="73"/>
    </row>
    <row r="107" spans="1:8" ht="108.75" customHeight="1" thickBot="1" x14ac:dyDescent="0.3">
      <c r="A107" s="209" t="s">
        <v>568</v>
      </c>
      <c r="B107" s="1114" t="s">
        <v>569</v>
      </c>
      <c r="C107" s="483" t="s">
        <v>315</v>
      </c>
      <c r="D107" s="20">
        <v>0</v>
      </c>
      <c r="E107" s="20">
        <v>0</v>
      </c>
      <c r="F107" s="394"/>
      <c r="G107" s="73"/>
    </row>
    <row r="108" spans="1:8" s="292" customFormat="1" ht="30" customHeight="1" thickBot="1" x14ac:dyDescent="0.3">
      <c r="A108" s="491" t="s">
        <v>1068</v>
      </c>
      <c r="B108" s="1084" t="s">
        <v>1069</v>
      </c>
      <c r="C108" s="431"/>
      <c r="D108" s="490">
        <f>SUM(D109:D114)</f>
        <v>2093952.34</v>
      </c>
      <c r="E108" s="490">
        <f>SUM(E109:E114)</f>
        <v>0</v>
      </c>
      <c r="F108" s="394"/>
      <c r="G108" s="302"/>
      <c r="H108" s="293"/>
    </row>
    <row r="109" spans="1:8" s="292" customFormat="1" ht="31.5" customHeight="1" x14ac:dyDescent="0.25">
      <c r="A109" s="1724" t="s">
        <v>730</v>
      </c>
      <c r="B109" s="1728" t="s">
        <v>563</v>
      </c>
      <c r="C109" s="93" t="s">
        <v>345</v>
      </c>
      <c r="D109" s="110">
        <v>0</v>
      </c>
      <c r="E109" s="114">
        <f>'[1]Форма 7'!K144</f>
        <v>0</v>
      </c>
      <c r="F109" s="394"/>
      <c r="G109" s="302"/>
      <c r="H109" s="293"/>
    </row>
    <row r="110" spans="1:8" s="292" customFormat="1" ht="41.25" customHeight="1" x14ac:dyDescent="0.25">
      <c r="A110" s="1706"/>
      <c r="B110" s="1663"/>
      <c r="C110" s="1130" t="s">
        <v>314</v>
      </c>
      <c r="D110" s="106">
        <v>0</v>
      </c>
      <c r="E110" s="1131">
        <f>'[1]Форма 7'!K145</f>
        <v>0</v>
      </c>
      <c r="F110" s="394"/>
      <c r="G110" s="302"/>
      <c r="H110" s="293"/>
    </row>
    <row r="111" spans="1:8" s="292" customFormat="1" ht="54.75" customHeight="1" thickBot="1" x14ac:dyDescent="0.3">
      <c r="A111" s="1671"/>
      <c r="B111" s="1673"/>
      <c r="C111" s="1132" t="s">
        <v>315</v>
      </c>
      <c r="D111" s="1133">
        <v>0</v>
      </c>
      <c r="E111" s="1134">
        <f>'[1]Форма 7'!K146</f>
        <v>0</v>
      </c>
      <c r="F111" s="394"/>
      <c r="G111" s="302"/>
      <c r="H111" s="293"/>
    </row>
    <row r="112" spans="1:8" s="292" customFormat="1" ht="39.75" customHeight="1" x14ac:dyDescent="0.25">
      <c r="A112" s="1724" t="s">
        <v>790</v>
      </c>
      <c r="B112" s="1728" t="s">
        <v>563</v>
      </c>
      <c r="C112" s="93" t="s">
        <v>345</v>
      </c>
      <c r="D112" s="110">
        <v>2031552.56</v>
      </c>
      <c r="E112" s="114">
        <f>'[1]Форма 7'!K147</f>
        <v>0</v>
      </c>
      <c r="F112" s="394"/>
      <c r="G112" s="302"/>
      <c r="H112" s="293"/>
    </row>
    <row r="113" spans="1:8" s="292" customFormat="1" ht="34.5" customHeight="1" x14ac:dyDescent="0.25">
      <c r="A113" s="1706"/>
      <c r="B113" s="1663"/>
      <c r="C113" s="1130" t="s">
        <v>314</v>
      </c>
      <c r="D113" s="106">
        <v>41460.26</v>
      </c>
      <c r="E113" s="1131">
        <f>'[1]Форма 7'!K148</f>
        <v>0</v>
      </c>
      <c r="F113" s="394"/>
      <c r="G113" s="302"/>
      <c r="H113" s="293"/>
    </row>
    <row r="114" spans="1:8" s="292" customFormat="1" ht="34.5" customHeight="1" thickBot="1" x14ac:dyDescent="0.3">
      <c r="A114" s="1671"/>
      <c r="B114" s="1673"/>
      <c r="C114" s="1132" t="s">
        <v>315</v>
      </c>
      <c r="D114" s="1133">
        <v>20939.52</v>
      </c>
      <c r="E114" s="1134">
        <f>'[1]Форма 7'!K149</f>
        <v>0</v>
      </c>
      <c r="F114" s="393"/>
      <c r="G114" s="302"/>
      <c r="H114" s="293"/>
    </row>
    <row r="115" spans="1:8" s="292" customFormat="1" ht="34.5" customHeight="1" thickBot="1" x14ac:dyDescent="0.3">
      <c r="A115" s="1299" t="s">
        <v>1070</v>
      </c>
      <c r="B115" s="1319" t="s">
        <v>1071</v>
      </c>
      <c r="C115" s="1289"/>
      <c r="D115" s="1352">
        <f>SUM(D116:D119)</f>
        <v>2498949.6</v>
      </c>
      <c r="E115" s="1352">
        <f>SUM(E116:E119)</f>
        <v>1494247.93</v>
      </c>
      <c r="F115" s="393"/>
      <c r="G115" s="302"/>
      <c r="H115" s="293"/>
    </row>
    <row r="116" spans="1:8" s="292" customFormat="1" ht="34.5" customHeight="1" x14ac:dyDescent="0.25">
      <c r="A116" s="1945" t="s">
        <v>1072</v>
      </c>
      <c r="B116" s="1947" t="s">
        <v>1073</v>
      </c>
      <c r="C116" s="1135" t="s">
        <v>314</v>
      </c>
      <c r="D116" s="110">
        <v>1358129.76</v>
      </c>
      <c r="E116" s="110">
        <v>1068838.04</v>
      </c>
      <c r="F116" s="393"/>
      <c r="G116" s="302"/>
      <c r="H116" s="293"/>
    </row>
    <row r="117" spans="1:8" s="292" customFormat="1" ht="36" customHeight="1" x14ac:dyDescent="0.25">
      <c r="A117" s="1946"/>
      <c r="B117" s="1641"/>
      <c r="C117" s="1116" t="s">
        <v>315</v>
      </c>
      <c r="D117" s="106">
        <v>27716.94</v>
      </c>
      <c r="E117" s="106">
        <v>21813.02</v>
      </c>
      <c r="F117" s="393"/>
      <c r="G117" s="302"/>
      <c r="H117" s="293"/>
    </row>
    <row r="118" spans="1:8" s="292" customFormat="1" ht="29.25" customHeight="1" x14ac:dyDescent="0.25">
      <c r="A118" s="1948" t="s">
        <v>1074</v>
      </c>
      <c r="B118" s="1950" t="s">
        <v>1075</v>
      </c>
      <c r="C118" s="83" t="s">
        <v>314</v>
      </c>
      <c r="D118" s="106">
        <v>1090840.8400000001</v>
      </c>
      <c r="E118" s="106">
        <v>395524.93</v>
      </c>
      <c r="F118" s="394"/>
      <c r="G118" s="302"/>
      <c r="H118" s="293"/>
    </row>
    <row r="119" spans="1:8" s="292" customFormat="1" ht="62.25" customHeight="1" thickBot="1" x14ac:dyDescent="0.3">
      <c r="A119" s="1949"/>
      <c r="B119" s="1951"/>
      <c r="C119" s="1132" t="s">
        <v>315</v>
      </c>
      <c r="D119" s="1133">
        <v>22262.06</v>
      </c>
      <c r="E119" s="1133">
        <v>8071.94</v>
      </c>
      <c r="F119" s="394"/>
      <c r="G119" s="302"/>
      <c r="H119" s="293"/>
    </row>
    <row r="120" spans="1:8" ht="16.5" customHeight="1" x14ac:dyDescent="0.25">
      <c r="A120" s="1674" t="s">
        <v>62</v>
      </c>
      <c r="B120" s="1928" t="s">
        <v>590</v>
      </c>
      <c r="C120" s="1085" t="s">
        <v>344</v>
      </c>
      <c r="D120" s="449">
        <f>D121+D122</f>
        <v>56336210</v>
      </c>
      <c r="E120" s="1086">
        <f>E121+E122</f>
        <v>28030490.329999998</v>
      </c>
      <c r="F120" s="393"/>
      <c r="G120" s="73"/>
    </row>
    <row r="121" spans="1:8" ht="57.75" customHeight="1" x14ac:dyDescent="0.25">
      <c r="A121" s="1931"/>
      <c r="B121" s="1929"/>
      <c r="C121" s="448" t="s">
        <v>315</v>
      </c>
      <c r="D121" s="20">
        <f>D123+D139+D140+D144+D145</f>
        <v>7669230</v>
      </c>
      <c r="E121" s="20">
        <v>2174261.4500000002</v>
      </c>
      <c r="F121" s="394"/>
      <c r="G121" s="73"/>
    </row>
    <row r="122" spans="1:8" ht="57" customHeight="1" thickBot="1" x14ac:dyDescent="0.3">
      <c r="A122" s="1932"/>
      <c r="B122" s="1930"/>
      <c r="C122" s="1087" t="s">
        <v>345</v>
      </c>
      <c r="D122" s="435">
        <f>D124+D137+D138+D141</f>
        <v>48666980</v>
      </c>
      <c r="E122" s="435">
        <v>25856228.879999999</v>
      </c>
      <c r="F122" s="394"/>
      <c r="G122" s="73"/>
    </row>
    <row r="123" spans="1:8" ht="44.25" customHeight="1" x14ac:dyDescent="0.25">
      <c r="A123" s="1940" t="s">
        <v>325</v>
      </c>
      <c r="B123" s="1938" t="s">
        <v>63</v>
      </c>
      <c r="C123" s="1118" t="s">
        <v>1061</v>
      </c>
      <c r="D123" s="446">
        <f>D134</f>
        <v>1000000</v>
      </c>
      <c r="E123" s="446">
        <f>E134</f>
        <v>1000000</v>
      </c>
      <c r="F123" s="393"/>
      <c r="G123" s="393"/>
    </row>
    <row r="124" spans="1:8" s="292" customFormat="1" ht="53.25" customHeight="1" x14ac:dyDescent="0.25">
      <c r="A124" s="1543"/>
      <c r="B124" s="1939"/>
      <c r="C124" s="1057" t="s">
        <v>1062</v>
      </c>
      <c r="D124" s="518">
        <f>D125+D126+D127+D128+D129+D130+D131+D132+D133+D135</f>
        <v>47566980</v>
      </c>
      <c r="E124" s="518">
        <f>E125+E126+E127+E128+E129+E130+E131+E132+E133+E135</f>
        <v>25291257.189999998</v>
      </c>
      <c r="F124" s="393"/>
      <c r="G124" s="302"/>
      <c r="H124" s="293"/>
    </row>
    <row r="125" spans="1:8" ht="30" x14ac:dyDescent="0.25">
      <c r="A125" s="111" t="s">
        <v>64</v>
      </c>
      <c r="B125" s="83" t="s">
        <v>312</v>
      </c>
      <c r="C125" s="94" t="s">
        <v>345</v>
      </c>
      <c r="D125" s="106">
        <v>0</v>
      </c>
      <c r="E125" s="106">
        <v>0</v>
      </c>
      <c r="F125" s="447"/>
      <c r="G125" s="73"/>
    </row>
    <row r="126" spans="1:8" ht="30" x14ac:dyDescent="0.25">
      <c r="A126" s="111" t="s">
        <v>65</v>
      </c>
      <c r="B126" s="94" t="s">
        <v>427</v>
      </c>
      <c r="C126" s="94" t="s">
        <v>345</v>
      </c>
      <c r="D126" s="106">
        <v>0</v>
      </c>
      <c r="E126" s="106">
        <v>0</v>
      </c>
      <c r="F126" s="447"/>
      <c r="G126" s="73"/>
    </row>
    <row r="127" spans="1:8" ht="30" x14ac:dyDescent="0.25">
      <c r="A127" s="111" t="s">
        <v>67</v>
      </c>
      <c r="B127" s="94" t="s">
        <v>431</v>
      </c>
      <c r="C127" s="83" t="s">
        <v>345</v>
      </c>
      <c r="D127" s="106">
        <v>0</v>
      </c>
      <c r="E127" s="106">
        <v>0</v>
      </c>
      <c r="F127" s="447"/>
      <c r="G127" s="73"/>
    </row>
    <row r="128" spans="1:8" ht="30" x14ac:dyDescent="0.25">
      <c r="A128" s="111" t="s">
        <v>69</v>
      </c>
      <c r="B128" s="83" t="s">
        <v>66</v>
      </c>
      <c r="C128" s="94" t="s">
        <v>345</v>
      </c>
      <c r="D128" s="106">
        <v>9469398.9900000002</v>
      </c>
      <c r="E128" s="106">
        <v>5976469.75</v>
      </c>
      <c r="F128" s="447"/>
      <c r="G128" s="73"/>
    </row>
    <row r="129" spans="1:8" ht="30" x14ac:dyDescent="0.25">
      <c r="A129" s="111" t="s">
        <v>70</v>
      </c>
      <c r="B129" s="94" t="s">
        <v>68</v>
      </c>
      <c r="C129" s="83" t="s">
        <v>345</v>
      </c>
      <c r="D129" s="106">
        <v>289300</v>
      </c>
      <c r="E129" s="106">
        <v>155111.04000000001</v>
      </c>
      <c r="F129" s="447"/>
      <c r="G129" s="73"/>
    </row>
    <row r="130" spans="1:8" ht="93" customHeight="1" x14ac:dyDescent="0.25">
      <c r="A130" s="111" t="s">
        <v>71</v>
      </c>
      <c r="B130" s="83" t="s">
        <v>1057</v>
      </c>
      <c r="C130" s="83" t="s">
        <v>345</v>
      </c>
      <c r="D130" s="106">
        <v>35551586.100000001</v>
      </c>
      <c r="E130" s="106">
        <v>17527952.699999999</v>
      </c>
      <c r="F130" s="447"/>
      <c r="G130" s="73"/>
    </row>
    <row r="131" spans="1:8" s="292" customFormat="1" ht="93" customHeight="1" x14ac:dyDescent="0.25">
      <c r="A131" s="111" t="s">
        <v>72</v>
      </c>
      <c r="B131" s="83" t="s">
        <v>1058</v>
      </c>
      <c r="C131" s="83" t="s">
        <v>345</v>
      </c>
      <c r="D131" s="106">
        <v>1795983.9</v>
      </c>
      <c r="E131" s="106">
        <v>1448437.22</v>
      </c>
      <c r="F131" s="447"/>
      <c r="G131" s="302"/>
      <c r="H131" s="293"/>
    </row>
    <row r="132" spans="1:8" s="292" customFormat="1" ht="93" customHeight="1" x14ac:dyDescent="0.25">
      <c r="A132" s="111" t="s">
        <v>573</v>
      </c>
      <c r="B132" s="83" t="s">
        <v>1059</v>
      </c>
      <c r="C132" s="83" t="s">
        <v>345</v>
      </c>
      <c r="D132" s="106">
        <v>0</v>
      </c>
      <c r="E132" s="106">
        <v>0</v>
      </c>
      <c r="F132" s="447"/>
      <c r="G132" s="302"/>
      <c r="H132" s="293"/>
    </row>
    <row r="133" spans="1:8" s="292" customFormat="1" ht="93" customHeight="1" x14ac:dyDescent="0.25">
      <c r="A133" s="111" t="s">
        <v>574</v>
      </c>
      <c r="B133" s="83" t="s">
        <v>1060</v>
      </c>
      <c r="C133" s="83" t="s">
        <v>345</v>
      </c>
      <c r="D133" s="106">
        <v>450610</v>
      </c>
      <c r="E133" s="106">
        <v>173185.47</v>
      </c>
      <c r="F133" s="447"/>
      <c r="G133" s="302"/>
      <c r="H133" s="293"/>
    </row>
    <row r="134" spans="1:8" s="292" customFormat="1" ht="93" customHeight="1" x14ac:dyDescent="0.25">
      <c r="A134" s="111" t="s">
        <v>575</v>
      </c>
      <c r="B134" s="83" t="s">
        <v>578</v>
      </c>
      <c r="C134" s="83" t="s">
        <v>315</v>
      </c>
      <c r="D134" s="106">
        <v>1000000</v>
      </c>
      <c r="E134" s="106">
        <v>1000000</v>
      </c>
      <c r="F134" s="447"/>
      <c r="G134" s="302"/>
      <c r="H134" s="293"/>
    </row>
    <row r="135" spans="1:8" ht="60" x14ac:dyDescent="0.25">
      <c r="A135" s="111" t="s">
        <v>72</v>
      </c>
      <c r="B135" s="83" t="s">
        <v>580</v>
      </c>
      <c r="C135" s="83" t="s">
        <v>345</v>
      </c>
      <c r="D135" s="106">
        <v>10101.01</v>
      </c>
      <c r="E135" s="106">
        <v>10101.01</v>
      </c>
      <c r="F135" s="447"/>
      <c r="G135" s="73"/>
    </row>
    <row r="136" spans="1:8" ht="71.25" x14ac:dyDescent="0.25">
      <c r="A136" s="368" t="s">
        <v>326</v>
      </c>
      <c r="B136" s="31" t="s">
        <v>73</v>
      </c>
      <c r="C136" s="1057" t="s">
        <v>346</v>
      </c>
      <c r="D136" s="518">
        <f>D137+D138+D139+D140</f>
        <v>7534230</v>
      </c>
      <c r="E136" s="518">
        <f>E137+E138+E139+E140</f>
        <v>1682983.14</v>
      </c>
      <c r="F136" s="393"/>
      <c r="G136" s="393"/>
      <c r="H136" s="393"/>
    </row>
    <row r="137" spans="1:8" ht="30" x14ac:dyDescent="0.25">
      <c r="A137" s="191" t="s">
        <v>74</v>
      </c>
      <c r="B137" s="904" t="s">
        <v>75</v>
      </c>
      <c r="C137" s="904" t="s">
        <v>345</v>
      </c>
      <c r="D137" s="1044">
        <v>540000</v>
      </c>
      <c r="E137" s="1044">
        <v>277835</v>
      </c>
      <c r="F137" s="447"/>
      <c r="G137" s="394"/>
      <c r="H137" s="395"/>
    </row>
    <row r="138" spans="1:8" ht="30" x14ac:dyDescent="0.25">
      <c r="A138" s="105" t="s">
        <v>76</v>
      </c>
      <c r="B138" s="83" t="s">
        <v>77</v>
      </c>
      <c r="C138" s="83" t="s">
        <v>345</v>
      </c>
      <c r="D138" s="106">
        <v>460000</v>
      </c>
      <c r="E138" s="106">
        <v>230886.69</v>
      </c>
      <c r="F138" s="447"/>
      <c r="G138" s="394"/>
      <c r="H138" s="395"/>
    </row>
    <row r="139" spans="1:8" ht="45" x14ac:dyDescent="0.25">
      <c r="A139" s="105" t="s">
        <v>78</v>
      </c>
      <c r="B139" s="83" t="s">
        <v>597</v>
      </c>
      <c r="C139" s="83" t="s">
        <v>315</v>
      </c>
      <c r="D139" s="106">
        <v>4571813.2</v>
      </c>
      <c r="E139" s="106">
        <v>556702.5</v>
      </c>
      <c r="F139" s="447"/>
      <c r="G139" s="394"/>
      <c r="H139" s="394"/>
    </row>
    <row r="140" spans="1:8" ht="45" x14ac:dyDescent="0.25">
      <c r="A140" s="201" t="s">
        <v>79</v>
      </c>
      <c r="B140" s="415" t="s">
        <v>596</v>
      </c>
      <c r="C140" s="415" t="s">
        <v>315</v>
      </c>
      <c r="D140" s="210">
        <v>1962416.8</v>
      </c>
      <c r="E140" s="210">
        <v>617558.94999999995</v>
      </c>
      <c r="F140" s="447"/>
      <c r="G140" s="394"/>
      <c r="H140" s="396"/>
    </row>
    <row r="141" spans="1:8" ht="71.25" x14ac:dyDescent="0.25">
      <c r="A141" s="368" t="s">
        <v>322</v>
      </c>
      <c r="B141" s="31" t="s">
        <v>81</v>
      </c>
      <c r="C141" s="507" t="s">
        <v>345</v>
      </c>
      <c r="D141" s="518">
        <f>D142</f>
        <v>100000</v>
      </c>
      <c r="E141" s="518">
        <f>E142</f>
        <v>56250</v>
      </c>
      <c r="F141" s="393"/>
      <c r="G141" s="73"/>
    </row>
    <row r="142" spans="1:8" ht="30" x14ac:dyDescent="0.25">
      <c r="A142" s="84" t="s">
        <v>82</v>
      </c>
      <c r="B142" s="349" t="s">
        <v>83</v>
      </c>
      <c r="C142" s="349" t="s">
        <v>345</v>
      </c>
      <c r="D142" s="20">
        <v>100000</v>
      </c>
      <c r="E142" s="20">
        <v>56250</v>
      </c>
      <c r="F142" s="394"/>
      <c r="G142" s="73"/>
    </row>
    <row r="143" spans="1:8" ht="42.75" x14ac:dyDescent="0.25">
      <c r="A143" s="368" t="s">
        <v>327</v>
      </c>
      <c r="B143" s="31" t="s">
        <v>566</v>
      </c>
      <c r="C143" s="507" t="s">
        <v>315</v>
      </c>
      <c r="D143" s="518">
        <f>D144+D145</f>
        <v>135000</v>
      </c>
      <c r="E143" s="518">
        <f>E144+E145</f>
        <v>0</v>
      </c>
      <c r="F143" s="393"/>
      <c r="G143" s="277"/>
      <c r="H143" s="397"/>
    </row>
    <row r="144" spans="1:8" ht="90" x14ac:dyDescent="0.25">
      <c r="A144" s="420" t="s">
        <v>84</v>
      </c>
      <c r="B144" s="906" t="s">
        <v>25</v>
      </c>
      <c r="C144" s="906" t="s">
        <v>315</v>
      </c>
      <c r="D144" s="19">
        <v>135000</v>
      </c>
      <c r="E144" s="19">
        <v>0</v>
      </c>
      <c r="F144" s="394"/>
      <c r="G144" s="394"/>
      <c r="H144" s="397"/>
    </row>
    <row r="145" spans="1:8" ht="90.75" thickBot="1" x14ac:dyDescent="0.3">
      <c r="A145" s="1082" t="s">
        <v>85</v>
      </c>
      <c r="B145" s="1055" t="s">
        <v>61</v>
      </c>
      <c r="C145" s="1055" t="s">
        <v>315</v>
      </c>
      <c r="D145" s="403">
        <v>0</v>
      </c>
      <c r="E145" s="403">
        <v>0</v>
      </c>
      <c r="F145" s="394"/>
      <c r="G145" s="394"/>
      <c r="H145" s="389"/>
    </row>
    <row r="146" spans="1:8" ht="56.25" customHeight="1" thickBot="1" x14ac:dyDescent="0.3">
      <c r="A146" s="491" t="s">
        <v>86</v>
      </c>
      <c r="B146" s="1084" t="s">
        <v>589</v>
      </c>
      <c r="C146" s="431" t="s">
        <v>345</v>
      </c>
      <c r="D146" s="490">
        <f>D147+D151</f>
        <v>34831510</v>
      </c>
      <c r="E146" s="1081">
        <f>E147+E151</f>
        <v>18365756.140000001</v>
      </c>
      <c r="F146" s="393"/>
      <c r="G146" s="73"/>
    </row>
    <row r="147" spans="1:8" ht="44.25" customHeight="1" x14ac:dyDescent="0.25">
      <c r="A147" s="1083" t="s">
        <v>158</v>
      </c>
      <c r="B147" s="512" t="s">
        <v>339</v>
      </c>
      <c r="C147" s="1074" t="s">
        <v>345</v>
      </c>
      <c r="D147" s="446">
        <f>D148+D149+D150</f>
        <v>32831510</v>
      </c>
      <c r="E147" s="446">
        <f>E148+E149+E150</f>
        <v>17564486.140000001</v>
      </c>
      <c r="F147" s="393"/>
      <c r="G147" s="73"/>
    </row>
    <row r="148" spans="1:8" ht="30" x14ac:dyDescent="0.25">
      <c r="A148" s="354" t="s">
        <v>340</v>
      </c>
      <c r="B148" s="349" t="s">
        <v>37</v>
      </c>
      <c r="C148" s="349" t="s">
        <v>345</v>
      </c>
      <c r="D148" s="20">
        <v>120000</v>
      </c>
      <c r="E148" s="20">
        <v>54980</v>
      </c>
      <c r="F148" s="394"/>
      <c r="G148" s="73"/>
    </row>
    <row r="149" spans="1:8" ht="30" x14ac:dyDescent="0.25">
      <c r="A149" s="354" t="s">
        <v>341</v>
      </c>
      <c r="B149" s="426" t="s">
        <v>342</v>
      </c>
      <c r="C149" s="349" t="s">
        <v>345</v>
      </c>
      <c r="D149" s="403">
        <v>32281510</v>
      </c>
      <c r="E149" s="403">
        <v>17312680.469999999</v>
      </c>
      <c r="F149" s="394"/>
      <c r="G149" s="73"/>
    </row>
    <row r="150" spans="1:8" ht="30" x14ac:dyDescent="0.25">
      <c r="A150" s="354" t="s">
        <v>343</v>
      </c>
      <c r="B150" s="426" t="s">
        <v>320</v>
      </c>
      <c r="C150" s="426" t="s">
        <v>345</v>
      </c>
      <c r="D150" s="403">
        <v>430000</v>
      </c>
      <c r="E150" s="403">
        <v>196825.67</v>
      </c>
      <c r="F150" s="394"/>
      <c r="G150" s="73"/>
    </row>
    <row r="151" spans="1:8" ht="67.5" customHeight="1" x14ac:dyDescent="0.25">
      <c r="A151" s="368" t="s">
        <v>330</v>
      </c>
      <c r="B151" s="428" t="s">
        <v>585</v>
      </c>
      <c r="C151" s="428" t="s">
        <v>345</v>
      </c>
      <c r="D151" s="425">
        <f>D152</f>
        <v>2000000</v>
      </c>
      <c r="E151" s="425">
        <f>E152</f>
        <v>801270</v>
      </c>
      <c r="F151" s="393"/>
      <c r="G151" s="73"/>
    </row>
    <row r="152" spans="1:8" ht="67.5" customHeight="1" thickBot="1" x14ac:dyDescent="0.3">
      <c r="A152" s="84" t="s">
        <v>586</v>
      </c>
      <c r="B152" s="177" t="s">
        <v>587</v>
      </c>
      <c r="C152" s="176" t="s">
        <v>345</v>
      </c>
      <c r="D152" s="106">
        <v>2000000</v>
      </c>
      <c r="E152" s="106">
        <v>801270</v>
      </c>
      <c r="F152" s="447"/>
      <c r="G152" s="73"/>
    </row>
    <row r="153" spans="1:8" s="234" customFormat="1" ht="30" customHeight="1" x14ac:dyDescent="0.25">
      <c r="A153" s="1942" t="s">
        <v>1013</v>
      </c>
      <c r="B153" s="1943"/>
      <c r="C153" s="1943"/>
      <c r="D153" s="1943"/>
      <c r="E153" s="1944"/>
      <c r="F153" s="857"/>
    </row>
    <row r="154" spans="1:8" ht="77.25" customHeight="1" x14ac:dyDescent="0.25">
      <c r="A154" s="1410" t="s">
        <v>290</v>
      </c>
      <c r="B154" s="1410" t="s">
        <v>639</v>
      </c>
      <c r="C154" s="1411" t="s">
        <v>307</v>
      </c>
      <c r="D154" s="1405" t="s">
        <v>318</v>
      </c>
      <c r="E154" s="1410" t="s">
        <v>317</v>
      </c>
      <c r="F154" s="763"/>
    </row>
    <row r="155" spans="1:8" ht="16.5" customHeight="1" x14ac:dyDescent="0.25">
      <c r="A155" s="1062">
        <v>1</v>
      </c>
      <c r="B155" s="1062">
        <v>2</v>
      </c>
      <c r="C155" s="1069">
        <v>3</v>
      </c>
      <c r="D155" s="1093">
        <v>4</v>
      </c>
      <c r="E155" s="1067">
        <v>5</v>
      </c>
      <c r="F155" s="855"/>
    </row>
    <row r="156" spans="1:8" ht="19.5" customHeight="1" x14ac:dyDescent="0.25">
      <c r="A156" s="1952" t="s">
        <v>92</v>
      </c>
      <c r="B156" s="1953"/>
      <c r="C156" s="291" t="s">
        <v>344</v>
      </c>
      <c r="D156" s="315">
        <f>D157+D158+D159+D160</f>
        <v>156122.70999999996</v>
      </c>
      <c r="E156" s="315">
        <f>E157+E158+E159+E160</f>
        <v>55572.840000000004</v>
      </c>
      <c r="F156" s="765"/>
    </row>
    <row r="157" spans="1:8" ht="15.75" customHeight="1" x14ac:dyDescent="0.25">
      <c r="A157" s="1954"/>
      <c r="B157" s="1480"/>
      <c r="C157" s="78" t="s">
        <v>236</v>
      </c>
      <c r="D157" s="304">
        <f>D180+D209+D224+D239</f>
        <v>45475.799999999996</v>
      </c>
      <c r="E157" s="304">
        <f>E180+E209+E224+E239</f>
        <v>3797.67</v>
      </c>
      <c r="F157" s="1041"/>
    </row>
    <row r="158" spans="1:8" x14ac:dyDescent="0.25">
      <c r="A158" s="1954"/>
      <c r="B158" s="1480"/>
      <c r="C158" s="78" t="s">
        <v>237</v>
      </c>
      <c r="D158" s="304">
        <f>D167+D181+D210+D225+D240</f>
        <v>1435.94</v>
      </c>
      <c r="E158" s="304">
        <f>E167+E181+E210+E225+E240</f>
        <v>245.5</v>
      </c>
      <c r="F158" s="1041"/>
    </row>
    <row r="159" spans="1:8" ht="14.25" customHeight="1" x14ac:dyDescent="0.25">
      <c r="A159" s="1954"/>
      <c r="B159" s="1480"/>
      <c r="C159" s="78" t="s">
        <v>6</v>
      </c>
      <c r="D159" s="304">
        <f>D164+D182+D198+D202+D206+D211+D220+D221+D226+D236+D241</f>
        <v>105142.66999999998</v>
      </c>
      <c r="E159" s="304">
        <f>E164+E182+E198+E202+E206+E211+E220+E221+E226+E236+E241</f>
        <v>51173.760000000002</v>
      </c>
      <c r="F159" s="1041"/>
    </row>
    <row r="160" spans="1:8" s="292" customFormat="1" ht="14.25" customHeight="1" x14ac:dyDescent="0.25">
      <c r="A160" s="1955"/>
      <c r="B160" s="1481"/>
      <c r="C160" s="305" t="s">
        <v>1066</v>
      </c>
      <c r="D160" s="316">
        <f>D242</f>
        <v>4068.3</v>
      </c>
      <c r="E160" s="316">
        <f>E242</f>
        <v>355.91</v>
      </c>
      <c r="F160" s="1041"/>
      <c r="G160" s="235"/>
      <c r="H160" s="293"/>
    </row>
    <row r="161" spans="1:6" ht="12.75" customHeight="1" x14ac:dyDescent="0.25">
      <c r="A161" s="1941">
        <v>1</v>
      </c>
      <c r="B161" s="1502" t="s">
        <v>132</v>
      </c>
      <c r="C161" s="305" t="s">
        <v>344</v>
      </c>
      <c r="D161" s="316">
        <f>D162+D163+D164</f>
        <v>18376.25</v>
      </c>
      <c r="E161" s="316">
        <f>E162+E163+E164</f>
        <v>8645.5</v>
      </c>
      <c r="F161" s="1041"/>
    </row>
    <row r="162" spans="1:6" ht="20.25" customHeight="1" x14ac:dyDescent="0.25">
      <c r="A162" s="1941"/>
      <c r="B162" s="1498"/>
      <c r="C162" s="305" t="s">
        <v>236</v>
      </c>
      <c r="D162" s="316">
        <f>D171+D176</f>
        <v>0</v>
      </c>
      <c r="E162" s="1031">
        <f>E171+E176</f>
        <v>0</v>
      </c>
      <c r="F162" s="1041"/>
    </row>
    <row r="163" spans="1:6" ht="15" customHeight="1" x14ac:dyDescent="0.25">
      <c r="A163" s="1941"/>
      <c r="B163" s="1498"/>
      <c r="C163" s="305" t="s">
        <v>237</v>
      </c>
      <c r="D163" s="316">
        <f>D167+D172+D177</f>
        <v>168</v>
      </c>
      <c r="E163" s="1031">
        <f>E167+E172+E177</f>
        <v>168</v>
      </c>
      <c r="F163" s="1041"/>
    </row>
    <row r="164" spans="1:6" s="292" customFormat="1" ht="14.25" customHeight="1" x14ac:dyDescent="0.25">
      <c r="A164" s="1941"/>
      <c r="B164" s="1498"/>
      <c r="C164" s="305" t="s">
        <v>6</v>
      </c>
      <c r="D164" s="304">
        <f>D165+D168+D169+D173+D174+D178</f>
        <v>18208.25</v>
      </c>
      <c r="E164" s="304">
        <f>E165+E168+E169+E173+E174+E178</f>
        <v>8477.5</v>
      </c>
      <c r="F164" s="1041"/>
    </row>
    <row r="165" spans="1:6" s="292" customFormat="1" ht="29.25" customHeight="1" x14ac:dyDescent="0.25">
      <c r="A165" s="313" t="s">
        <v>111</v>
      </c>
      <c r="B165" s="296" t="s">
        <v>133</v>
      </c>
      <c r="C165" s="300" t="s">
        <v>6</v>
      </c>
      <c r="D165" s="868">
        <v>18106.55</v>
      </c>
      <c r="E165" s="1032">
        <v>8438.7999999999993</v>
      </c>
      <c r="F165" s="1042"/>
    </row>
    <row r="166" spans="1:6" s="292" customFormat="1" ht="16.5" customHeight="1" x14ac:dyDescent="0.25">
      <c r="A166" s="1935" t="s">
        <v>114</v>
      </c>
      <c r="B166" s="1934" t="s">
        <v>459</v>
      </c>
      <c r="C166" s="300" t="s">
        <v>344</v>
      </c>
      <c r="D166" s="868">
        <v>169.7</v>
      </c>
      <c r="E166" s="1032">
        <f>E167+E168</f>
        <v>169.7</v>
      </c>
      <c r="F166" s="1042"/>
    </row>
    <row r="167" spans="1:6" s="292" customFormat="1" ht="15" customHeight="1" x14ac:dyDescent="0.25">
      <c r="A167" s="1471"/>
      <c r="B167" s="1471"/>
      <c r="C167" s="300" t="s">
        <v>237</v>
      </c>
      <c r="D167" s="868">
        <v>168</v>
      </c>
      <c r="E167" s="1032">
        <v>168</v>
      </c>
      <c r="F167" s="1042"/>
    </row>
    <row r="168" spans="1:6" s="292" customFormat="1" ht="15.75" customHeight="1" x14ac:dyDescent="0.25">
      <c r="A168" s="1471"/>
      <c r="B168" s="1471"/>
      <c r="C168" s="300" t="s">
        <v>6</v>
      </c>
      <c r="D168" s="868">
        <v>1.7</v>
      </c>
      <c r="E168" s="1032">
        <v>1.7</v>
      </c>
      <c r="F168" s="1042"/>
    </row>
    <row r="169" spans="1:6" s="292" customFormat="1" ht="60" customHeight="1" x14ac:dyDescent="0.25">
      <c r="A169" s="314" t="s">
        <v>116</v>
      </c>
      <c r="B169" s="294" t="s">
        <v>460</v>
      </c>
      <c r="C169" s="300" t="s">
        <v>286</v>
      </c>
      <c r="D169" s="868">
        <v>100</v>
      </c>
      <c r="E169" s="1032">
        <v>37</v>
      </c>
      <c r="F169" s="1042"/>
    </row>
    <row r="170" spans="1:6" s="292" customFormat="1" ht="45" customHeight="1" x14ac:dyDescent="0.25">
      <c r="A170" s="1937" t="s">
        <v>118</v>
      </c>
      <c r="B170" s="1934" t="s">
        <v>136</v>
      </c>
      <c r="C170" s="41" t="s">
        <v>344</v>
      </c>
      <c r="D170" s="742">
        <f>D171+D172+D173</f>
        <v>0</v>
      </c>
      <c r="E170" s="1033">
        <f>E171+E172+E173</f>
        <v>0</v>
      </c>
      <c r="F170" s="798"/>
    </row>
    <row r="171" spans="1:6" s="292" customFormat="1" ht="30" customHeight="1" x14ac:dyDescent="0.25">
      <c r="A171" s="1518"/>
      <c r="B171" s="1936"/>
      <c r="C171" s="41" t="s">
        <v>236</v>
      </c>
      <c r="D171" s="742">
        <v>0</v>
      </c>
      <c r="E171" s="1033">
        <v>0</v>
      </c>
      <c r="F171" s="798"/>
    </row>
    <row r="172" spans="1:6" s="292" customFormat="1" ht="16.5" customHeight="1" x14ac:dyDescent="0.25">
      <c r="A172" s="1518"/>
      <c r="B172" s="1936"/>
      <c r="C172" s="41" t="s">
        <v>237</v>
      </c>
      <c r="D172" s="742">
        <v>0</v>
      </c>
      <c r="E172" s="1033">
        <v>0</v>
      </c>
      <c r="F172" s="798"/>
    </row>
    <row r="173" spans="1:6" s="292" customFormat="1" ht="21" customHeight="1" x14ac:dyDescent="0.25">
      <c r="A173" s="1518"/>
      <c r="B173" s="1936"/>
      <c r="C173" s="41" t="s">
        <v>6</v>
      </c>
      <c r="D173" s="742">
        <v>0</v>
      </c>
      <c r="E173" s="1033">
        <v>0</v>
      </c>
      <c r="F173" s="798"/>
    </row>
    <row r="174" spans="1:6" s="292" customFormat="1" ht="35.25" customHeight="1" x14ac:dyDescent="0.25">
      <c r="A174" s="313" t="s">
        <v>2</v>
      </c>
      <c r="B174" s="135" t="s">
        <v>424</v>
      </c>
      <c r="C174" s="298" t="s">
        <v>6</v>
      </c>
      <c r="D174" s="742">
        <v>0</v>
      </c>
      <c r="E174" s="1033">
        <v>0</v>
      </c>
      <c r="F174" s="798"/>
    </row>
    <row r="175" spans="1:6" s="292" customFormat="1" ht="15.75" customHeight="1" x14ac:dyDescent="0.25">
      <c r="A175" s="1935" t="s">
        <v>89</v>
      </c>
      <c r="B175" s="1934" t="s">
        <v>676</v>
      </c>
      <c r="C175" s="298" t="s">
        <v>344</v>
      </c>
      <c r="D175" s="742">
        <f>D176+D177+D178</f>
        <v>0</v>
      </c>
      <c r="E175" s="1033">
        <f>E176+E177+E178</f>
        <v>0</v>
      </c>
      <c r="F175" s="798"/>
    </row>
    <row r="176" spans="1:6" s="292" customFormat="1" ht="18" customHeight="1" x14ac:dyDescent="0.25">
      <c r="A176" s="1471"/>
      <c r="B176" s="1471"/>
      <c r="C176" s="298" t="s">
        <v>236</v>
      </c>
      <c r="D176" s="742">
        <v>0</v>
      </c>
      <c r="E176" s="1033">
        <v>0</v>
      </c>
      <c r="F176" s="798"/>
    </row>
    <row r="177" spans="1:6" s="292" customFormat="1" ht="23.25" customHeight="1" x14ac:dyDescent="0.25">
      <c r="A177" s="1471"/>
      <c r="B177" s="1471"/>
      <c r="C177" s="298" t="s">
        <v>237</v>
      </c>
      <c r="D177" s="742">
        <v>0</v>
      </c>
      <c r="E177" s="1033">
        <v>0</v>
      </c>
      <c r="F177" s="798"/>
    </row>
    <row r="178" spans="1:6" s="292" customFormat="1" ht="16.5" customHeight="1" x14ac:dyDescent="0.25">
      <c r="A178" s="1471"/>
      <c r="B178" s="1471"/>
      <c r="C178" s="298" t="s">
        <v>6</v>
      </c>
      <c r="D178" s="742">
        <v>0</v>
      </c>
      <c r="E178" s="1033">
        <v>0</v>
      </c>
      <c r="F178" s="798"/>
    </row>
    <row r="179" spans="1:6" s="292" customFormat="1" ht="21.75" customHeight="1" x14ac:dyDescent="0.25">
      <c r="A179" s="1956">
        <v>2</v>
      </c>
      <c r="B179" s="1961" t="s">
        <v>137</v>
      </c>
      <c r="C179" s="305" t="s">
        <v>344</v>
      </c>
      <c r="D179" s="40">
        <f>D180+D181+D182</f>
        <v>49154.45</v>
      </c>
      <c r="E179" s="1034">
        <f>E180+E181+E182</f>
        <v>24548.44</v>
      </c>
      <c r="F179" s="825"/>
    </row>
    <row r="180" spans="1:6" ht="18" customHeight="1" x14ac:dyDescent="0.25">
      <c r="A180" s="1957"/>
      <c r="B180" s="1962"/>
      <c r="C180" s="305" t="s">
        <v>236</v>
      </c>
      <c r="D180" s="40">
        <v>0</v>
      </c>
      <c r="E180" s="1034">
        <v>0</v>
      </c>
      <c r="F180" s="825"/>
    </row>
    <row r="181" spans="1:6" ht="18.75" customHeight="1" x14ac:dyDescent="0.25">
      <c r="A181" s="1957"/>
      <c r="B181" s="1962"/>
      <c r="C181" s="305" t="s">
        <v>237</v>
      </c>
      <c r="D181" s="40">
        <v>0</v>
      </c>
      <c r="E181" s="1034">
        <v>0</v>
      </c>
      <c r="F181" s="825"/>
    </row>
    <row r="182" spans="1:6" ht="16.5" customHeight="1" x14ac:dyDescent="0.25">
      <c r="A182" s="1958"/>
      <c r="B182" s="1963"/>
      <c r="C182" s="305" t="s">
        <v>6</v>
      </c>
      <c r="D182" s="40">
        <f>D183+D184+D185+D190+D192+D191+D193+D194+D195+D196+D197</f>
        <v>49154.45</v>
      </c>
      <c r="E182" s="40">
        <f>E183+E184+E185+E190+E192+E191+E193+E194+E195+E196+E197</f>
        <v>24548.44</v>
      </c>
      <c r="F182" s="825"/>
    </row>
    <row r="183" spans="1:6" ht="30" customHeight="1" x14ac:dyDescent="0.25">
      <c r="A183" s="37" t="s">
        <v>121</v>
      </c>
      <c r="B183" s="14" t="s">
        <v>138</v>
      </c>
      <c r="C183" s="41" t="s">
        <v>6</v>
      </c>
      <c r="D183" s="38">
        <v>37127.449999999997</v>
      </c>
      <c r="E183" s="1035">
        <v>18260.96</v>
      </c>
      <c r="F183" s="767"/>
    </row>
    <row r="184" spans="1:6" s="234" customFormat="1" ht="28.5" customHeight="1" x14ac:dyDescent="0.25">
      <c r="A184" s="297" t="s">
        <v>124</v>
      </c>
      <c r="B184" s="14" t="s">
        <v>139</v>
      </c>
      <c r="C184" s="41" t="s">
        <v>6</v>
      </c>
      <c r="D184" s="38">
        <v>1800</v>
      </c>
      <c r="E184" s="1035">
        <v>1345.21</v>
      </c>
      <c r="F184" s="767"/>
    </row>
    <row r="185" spans="1:6" ht="20.25" customHeight="1" x14ac:dyDescent="0.25">
      <c r="A185" s="297" t="s">
        <v>126</v>
      </c>
      <c r="B185" s="294" t="s">
        <v>320</v>
      </c>
      <c r="C185" s="298" t="s">
        <v>6</v>
      </c>
      <c r="D185" s="38">
        <v>9716.2000000000007</v>
      </c>
      <c r="E185" s="1035">
        <v>4442.07</v>
      </c>
      <c r="F185" s="767"/>
    </row>
    <row r="186" spans="1:6" ht="39" customHeight="1" x14ac:dyDescent="0.25">
      <c r="A186" s="295" t="s">
        <v>140</v>
      </c>
      <c r="B186" s="294" t="s">
        <v>141</v>
      </c>
      <c r="C186" s="298" t="s">
        <v>6</v>
      </c>
      <c r="D186" s="38">
        <v>0</v>
      </c>
      <c r="E186" s="1035">
        <v>0</v>
      </c>
      <c r="F186" s="767"/>
    </row>
    <row r="187" spans="1:6" ht="14.25" customHeight="1" x14ac:dyDescent="0.25">
      <c r="A187" s="2140" t="s">
        <v>143</v>
      </c>
      <c r="B187" s="1849" t="s">
        <v>136</v>
      </c>
      <c r="C187" s="214" t="s">
        <v>344</v>
      </c>
      <c r="D187" s="38">
        <f>D188+D189+D190</f>
        <v>0</v>
      </c>
      <c r="E187" s="1035">
        <f>E188+E189+E190</f>
        <v>0</v>
      </c>
      <c r="F187" s="767"/>
    </row>
    <row r="188" spans="1:6" s="292" customFormat="1" ht="18" customHeight="1" x14ac:dyDescent="0.25">
      <c r="A188" s="2141"/>
      <c r="B188" s="1849"/>
      <c r="C188" s="298" t="s">
        <v>236</v>
      </c>
      <c r="D188" s="38">
        <v>0</v>
      </c>
      <c r="E188" s="1035">
        <v>0</v>
      </c>
      <c r="F188" s="767"/>
    </row>
    <row r="189" spans="1:6" s="292" customFormat="1" ht="15" customHeight="1" x14ac:dyDescent="0.25">
      <c r="A189" s="2141"/>
      <c r="B189" s="1849"/>
      <c r="C189" s="298" t="s">
        <v>237</v>
      </c>
      <c r="D189" s="38">
        <v>0</v>
      </c>
      <c r="E189" s="1035">
        <v>0</v>
      </c>
      <c r="F189" s="767"/>
    </row>
    <row r="190" spans="1:6" s="292" customFormat="1" ht="20.25" customHeight="1" x14ac:dyDescent="0.25">
      <c r="A190" s="2142"/>
      <c r="B190" s="1850"/>
      <c r="C190" s="41" t="s">
        <v>6</v>
      </c>
      <c r="D190" s="38">
        <v>0</v>
      </c>
      <c r="E190" s="1035">
        <v>0</v>
      </c>
      <c r="F190" s="767"/>
    </row>
    <row r="191" spans="1:6" s="292" customFormat="1" ht="28.5" customHeight="1" x14ac:dyDescent="0.25">
      <c r="A191" s="37" t="s">
        <v>145</v>
      </c>
      <c r="B191" s="14" t="s">
        <v>146</v>
      </c>
      <c r="C191" s="298" t="s">
        <v>6</v>
      </c>
      <c r="D191" s="38">
        <v>0</v>
      </c>
      <c r="E191" s="1035">
        <v>0</v>
      </c>
      <c r="F191" s="767"/>
    </row>
    <row r="192" spans="1:6" s="292" customFormat="1" ht="40.5" customHeight="1" x14ac:dyDescent="0.25">
      <c r="A192" s="297" t="s">
        <v>148</v>
      </c>
      <c r="B192" s="14" t="s">
        <v>333</v>
      </c>
      <c r="C192" s="298" t="s">
        <v>6</v>
      </c>
      <c r="D192" s="38">
        <v>0</v>
      </c>
      <c r="E192" s="1035">
        <v>0</v>
      </c>
      <c r="F192" s="767"/>
    </row>
    <row r="193" spans="1:6" s="292" customFormat="1" ht="49.5" customHeight="1" x14ac:dyDescent="0.25">
      <c r="A193" s="37" t="s">
        <v>150</v>
      </c>
      <c r="B193" s="125" t="s">
        <v>461</v>
      </c>
      <c r="C193" s="298" t="s">
        <v>6</v>
      </c>
      <c r="D193" s="38">
        <v>0</v>
      </c>
      <c r="E193" s="1035">
        <v>0</v>
      </c>
      <c r="F193" s="767"/>
    </row>
    <row r="194" spans="1:6" s="292" customFormat="1" ht="43.5" customHeight="1" x14ac:dyDescent="0.25">
      <c r="A194" s="139" t="s">
        <v>462</v>
      </c>
      <c r="B194" s="125" t="s">
        <v>463</v>
      </c>
      <c r="C194" s="41" t="s">
        <v>6</v>
      </c>
      <c r="D194" s="38">
        <v>0</v>
      </c>
      <c r="E194" s="1035">
        <v>0</v>
      </c>
      <c r="F194" s="767"/>
    </row>
    <row r="195" spans="1:6" s="292" customFormat="1" ht="36.75" customHeight="1" x14ac:dyDescent="0.25">
      <c r="A195" s="139" t="s">
        <v>464</v>
      </c>
      <c r="B195" s="125" t="s">
        <v>424</v>
      </c>
      <c r="C195" s="41" t="s">
        <v>6</v>
      </c>
      <c r="D195" s="38">
        <v>0</v>
      </c>
      <c r="E195" s="1035">
        <v>0</v>
      </c>
      <c r="F195" s="767"/>
    </row>
    <row r="196" spans="1:6" s="292" customFormat="1" ht="45.75" customHeight="1" x14ac:dyDescent="0.25">
      <c r="A196" s="1125" t="s">
        <v>1070</v>
      </c>
      <c r="B196" s="1128" t="s">
        <v>1077</v>
      </c>
      <c r="C196" s="298"/>
      <c r="D196" s="38"/>
      <c r="E196" s="1035"/>
      <c r="F196" s="767"/>
    </row>
    <row r="197" spans="1:6" s="292" customFormat="1" ht="50.25" customHeight="1" x14ac:dyDescent="0.25">
      <c r="A197" s="1125" t="s">
        <v>1076</v>
      </c>
      <c r="B197" s="1128" t="s">
        <v>334</v>
      </c>
      <c r="C197" s="298" t="s">
        <v>6</v>
      </c>
      <c r="D197" s="38">
        <v>510.8</v>
      </c>
      <c r="E197" s="1035">
        <v>500.2</v>
      </c>
      <c r="F197" s="767"/>
    </row>
    <row r="198" spans="1:6" s="292" customFormat="1" ht="43.5" customHeight="1" x14ac:dyDescent="0.25">
      <c r="A198" s="318" t="s">
        <v>153</v>
      </c>
      <c r="B198" s="303" t="s">
        <v>154</v>
      </c>
      <c r="C198" s="305" t="s">
        <v>6</v>
      </c>
      <c r="D198" s="40">
        <f>D199+D200+D201</f>
        <v>36445.189999999995</v>
      </c>
      <c r="E198" s="1034">
        <f>E199+E200+E201</f>
        <v>17617.07</v>
      </c>
      <c r="F198" s="825"/>
    </row>
    <row r="199" spans="1:6" s="292" customFormat="1" ht="34.5" customHeight="1" x14ac:dyDescent="0.25">
      <c r="A199" s="140" t="s">
        <v>129</v>
      </c>
      <c r="B199" s="80" t="s">
        <v>342</v>
      </c>
      <c r="C199" s="41" t="s">
        <v>6</v>
      </c>
      <c r="D199" s="38">
        <v>35722.089999999997</v>
      </c>
      <c r="E199" s="1035">
        <v>17418.82</v>
      </c>
      <c r="F199" s="767"/>
    </row>
    <row r="200" spans="1:6" s="292" customFormat="1" ht="32.25" customHeight="1" x14ac:dyDescent="0.25">
      <c r="A200" s="140" t="s">
        <v>439</v>
      </c>
      <c r="B200" s="80" t="s">
        <v>320</v>
      </c>
      <c r="C200" s="41" t="s">
        <v>6</v>
      </c>
      <c r="D200" s="38">
        <v>723.1</v>
      </c>
      <c r="E200" s="1035">
        <v>198.25</v>
      </c>
      <c r="F200" s="767"/>
    </row>
    <row r="201" spans="1:6" s="292" customFormat="1" ht="33" customHeight="1" x14ac:dyDescent="0.25">
      <c r="A201" s="140" t="s">
        <v>440</v>
      </c>
      <c r="B201" s="125" t="s">
        <v>424</v>
      </c>
      <c r="C201" s="41" t="s">
        <v>6</v>
      </c>
      <c r="D201" s="38">
        <v>0</v>
      </c>
      <c r="E201" s="1035">
        <v>0</v>
      </c>
      <c r="F201" s="767"/>
    </row>
    <row r="202" spans="1:6" ht="18" customHeight="1" x14ac:dyDescent="0.25">
      <c r="A202" s="319" t="s">
        <v>156</v>
      </c>
      <c r="B202" s="320" t="s">
        <v>157</v>
      </c>
      <c r="C202" s="321" t="s">
        <v>6</v>
      </c>
      <c r="D202" s="454">
        <f>D203+D204+D205</f>
        <v>450</v>
      </c>
      <c r="E202" s="1036">
        <f>E203+E204+E205</f>
        <v>350.48</v>
      </c>
      <c r="F202" s="1043"/>
    </row>
    <row r="203" spans="1:6" ht="45" customHeight="1" x14ac:dyDescent="0.25">
      <c r="A203" s="139" t="s">
        <v>158</v>
      </c>
      <c r="B203" s="125" t="s">
        <v>159</v>
      </c>
      <c r="C203" s="41" t="s">
        <v>6</v>
      </c>
      <c r="D203" s="38">
        <v>0</v>
      </c>
      <c r="E203" s="1035">
        <v>0</v>
      </c>
      <c r="F203" s="767"/>
    </row>
    <row r="204" spans="1:6" ht="45" customHeight="1" x14ac:dyDescent="0.25">
      <c r="A204" s="139" t="s">
        <v>161</v>
      </c>
      <c r="B204" s="125" t="s">
        <v>162</v>
      </c>
      <c r="C204" s="41" t="s">
        <v>6</v>
      </c>
      <c r="D204" s="38">
        <v>191</v>
      </c>
      <c r="E204" s="1035">
        <v>191</v>
      </c>
      <c r="F204" s="767"/>
    </row>
    <row r="205" spans="1:6" ht="39.75" customHeight="1" x14ac:dyDescent="0.25">
      <c r="A205" s="139" t="s">
        <v>164</v>
      </c>
      <c r="B205" s="125" t="s">
        <v>165</v>
      </c>
      <c r="C205" s="41" t="s">
        <v>6</v>
      </c>
      <c r="D205" s="38">
        <v>259</v>
      </c>
      <c r="E205" s="1035">
        <v>159.47999999999999</v>
      </c>
      <c r="F205" s="767"/>
    </row>
    <row r="206" spans="1:6" s="292" customFormat="1" ht="15" customHeight="1" x14ac:dyDescent="0.25">
      <c r="A206" s="322" t="s">
        <v>167</v>
      </c>
      <c r="B206" s="233" t="s">
        <v>168</v>
      </c>
      <c r="C206" s="305" t="s">
        <v>6</v>
      </c>
      <c r="D206" s="40">
        <f>D207</f>
        <v>150</v>
      </c>
      <c r="E206" s="1034">
        <f>E207</f>
        <v>0</v>
      </c>
      <c r="F206" s="825"/>
    </row>
    <row r="207" spans="1:6" s="292" customFormat="1" ht="45.75" customHeight="1" x14ac:dyDescent="0.25">
      <c r="A207" s="311" t="s">
        <v>254</v>
      </c>
      <c r="B207" s="312" t="s">
        <v>57</v>
      </c>
      <c r="C207" s="299" t="s">
        <v>6</v>
      </c>
      <c r="D207" s="869">
        <v>150</v>
      </c>
      <c r="E207" s="1037">
        <v>0</v>
      </c>
      <c r="F207" s="767"/>
    </row>
    <row r="208" spans="1:6" s="292" customFormat="1" ht="21.75" customHeight="1" x14ac:dyDescent="0.25">
      <c r="A208" s="1933" t="s">
        <v>170</v>
      </c>
      <c r="B208" s="1532" t="s">
        <v>171</v>
      </c>
      <c r="C208" s="305" t="s">
        <v>344</v>
      </c>
      <c r="D208" s="40">
        <f>D209+D210+D211</f>
        <v>140</v>
      </c>
      <c r="E208" s="1034">
        <f>E209+E210+E211</f>
        <v>140</v>
      </c>
      <c r="F208" s="825"/>
    </row>
    <row r="209" spans="1:8" s="292" customFormat="1" ht="18.75" customHeight="1" x14ac:dyDescent="0.25">
      <c r="A209" s="1530"/>
      <c r="B209" s="1526"/>
      <c r="C209" s="301" t="s">
        <v>236</v>
      </c>
      <c r="D209" s="347">
        <v>0</v>
      </c>
      <c r="E209" s="1038">
        <v>0</v>
      </c>
      <c r="F209" s="825"/>
    </row>
    <row r="210" spans="1:8" ht="13.9" customHeight="1" x14ac:dyDescent="0.25">
      <c r="A210" s="1530"/>
      <c r="B210" s="1526"/>
      <c r="C210" s="301" t="s">
        <v>237</v>
      </c>
      <c r="D210" s="40">
        <f>D214+D217</f>
        <v>0</v>
      </c>
      <c r="E210" s="1034">
        <f>E214+E217</f>
        <v>0</v>
      </c>
      <c r="F210" s="825"/>
    </row>
    <row r="211" spans="1:8" ht="22.5" customHeight="1" x14ac:dyDescent="0.25">
      <c r="A211" s="1531"/>
      <c r="B211" s="1527"/>
      <c r="C211" s="305" t="s">
        <v>6</v>
      </c>
      <c r="D211" s="40">
        <f>D215+D212+D218+D219</f>
        <v>140</v>
      </c>
      <c r="E211" s="1034">
        <f>E215+E212+E218+E219</f>
        <v>140</v>
      </c>
      <c r="F211" s="825"/>
    </row>
    <row r="212" spans="1:8" ht="45" customHeight="1" x14ac:dyDescent="0.25">
      <c r="A212" s="311" t="s">
        <v>172</v>
      </c>
      <c r="B212" s="125" t="s">
        <v>173</v>
      </c>
      <c r="C212" s="298" t="s">
        <v>6</v>
      </c>
      <c r="D212" s="38">
        <v>140</v>
      </c>
      <c r="E212" s="38">
        <v>140</v>
      </c>
      <c r="F212" s="767"/>
    </row>
    <row r="213" spans="1:8" ht="15.75" customHeight="1" x14ac:dyDescent="0.25">
      <c r="A213" s="1491" t="s">
        <v>175</v>
      </c>
      <c r="B213" s="1910" t="s">
        <v>176</v>
      </c>
      <c r="C213" s="41" t="s">
        <v>344</v>
      </c>
      <c r="D213" s="38">
        <f>D214+D215</f>
        <v>0</v>
      </c>
      <c r="E213" s="1035">
        <f>E214+E215</f>
        <v>0</v>
      </c>
      <c r="F213" s="767"/>
    </row>
    <row r="214" spans="1:8" s="234" customFormat="1" x14ac:dyDescent="0.25">
      <c r="A214" s="1530"/>
      <c r="B214" s="1530"/>
      <c r="C214" s="41" t="s">
        <v>237</v>
      </c>
      <c r="D214" s="38">
        <v>0</v>
      </c>
      <c r="E214" s="1035">
        <v>0</v>
      </c>
      <c r="F214" s="767"/>
    </row>
    <row r="215" spans="1:8" ht="18.75" customHeight="1" x14ac:dyDescent="0.25">
      <c r="A215" s="1531"/>
      <c r="B215" s="1530"/>
      <c r="C215" s="41" t="s">
        <v>6</v>
      </c>
      <c r="D215" s="38">
        <v>0</v>
      </c>
      <c r="E215" s="1035">
        <v>0</v>
      </c>
      <c r="F215" s="767"/>
    </row>
    <row r="216" spans="1:8" ht="12.75" customHeight="1" x14ac:dyDescent="0.25">
      <c r="A216" s="1491" t="s">
        <v>465</v>
      </c>
      <c r="B216" s="1910" t="s">
        <v>466</v>
      </c>
      <c r="C216" s="317" t="s">
        <v>344</v>
      </c>
      <c r="D216" s="38">
        <f>D217+D218</f>
        <v>0</v>
      </c>
      <c r="E216" s="1035">
        <f>E217+E218</f>
        <v>0</v>
      </c>
      <c r="F216" s="767"/>
    </row>
    <row r="217" spans="1:8" ht="11.25" customHeight="1" x14ac:dyDescent="0.25">
      <c r="A217" s="2149"/>
      <c r="B217" s="2151"/>
      <c r="C217" s="41" t="s">
        <v>237</v>
      </c>
      <c r="D217" s="38">
        <v>0</v>
      </c>
      <c r="E217" s="1035">
        <v>0</v>
      </c>
      <c r="F217" s="767"/>
    </row>
    <row r="218" spans="1:8" s="234" customFormat="1" ht="15" customHeight="1" thickBot="1" x14ac:dyDescent="0.3">
      <c r="A218" s="2150"/>
      <c r="B218" s="2152"/>
      <c r="C218" s="41" t="s">
        <v>6</v>
      </c>
      <c r="D218" s="38">
        <v>0</v>
      </c>
      <c r="E218" s="1035">
        <v>0</v>
      </c>
      <c r="F218" s="767"/>
    </row>
    <row r="219" spans="1:8" ht="45" customHeight="1" thickBot="1" x14ac:dyDescent="0.3">
      <c r="A219" s="324" t="s">
        <v>623</v>
      </c>
      <c r="B219" s="310" t="s">
        <v>677</v>
      </c>
      <c r="C219" s="298" t="s">
        <v>6</v>
      </c>
      <c r="D219" s="38">
        <v>0</v>
      </c>
      <c r="E219" s="1035">
        <v>0</v>
      </c>
      <c r="F219" s="767"/>
    </row>
    <row r="220" spans="1:8" ht="45" customHeight="1" x14ac:dyDescent="0.25">
      <c r="A220" s="325" t="s">
        <v>678</v>
      </c>
      <c r="B220" s="323" t="s">
        <v>151</v>
      </c>
      <c r="C220" s="309" t="s">
        <v>6</v>
      </c>
      <c r="D220" s="870">
        <v>0</v>
      </c>
      <c r="E220" s="1039">
        <v>0</v>
      </c>
      <c r="F220" s="825"/>
    </row>
    <row r="221" spans="1:8" ht="30" customHeight="1" x14ac:dyDescent="0.25">
      <c r="A221" s="326" t="s">
        <v>679</v>
      </c>
      <c r="B221" s="233" t="s">
        <v>611</v>
      </c>
      <c r="C221" s="309" t="s">
        <v>6</v>
      </c>
      <c r="D221" s="40">
        <f>D222</f>
        <v>0</v>
      </c>
      <c r="E221" s="1034">
        <f>E222</f>
        <v>0</v>
      </c>
      <c r="F221" s="825"/>
    </row>
    <row r="222" spans="1:8" s="234" customFormat="1" x14ac:dyDescent="0.25">
      <c r="A222" s="327" t="s">
        <v>613</v>
      </c>
      <c r="B222" s="306" t="s">
        <v>612</v>
      </c>
      <c r="C222" s="298" t="s">
        <v>6</v>
      </c>
      <c r="D222" s="38">
        <v>0</v>
      </c>
      <c r="E222" s="1040">
        <v>0</v>
      </c>
      <c r="F222" s="767"/>
    </row>
    <row r="223" spans="1:8" ht="29.25" customHeight="1" x14ac:dyDescent="0.25">
      <c r="A223" s="1933" t="s">
        <v>680</v>
      </c>
      <c r="B223" s="1532" t="s">
        <v>681</v>
      </c>
      <c r="C223" s="305" t="s">
        <v>344</v>
      </c>
      <c r="D223" s="40">
        <f>D224+D225+D226</f>
        <v>2382.8900000000003</v>
      </c>
      <c r="E223" s="40">
        <f>E224+E225+E226</f>
        <v>0</v>
      </c>
      <c r="F223" s="825"/>
    </row>
    <row r="224" spans="1:8" s="292" customFormat="1" ht="15.75" customHeight="1" x14ac:dyDescent="0.25">
      <c r="A224" s="1530"/>
      <c r="B224" s="1530"/>
      <c r="C224" s="298" t="s">
        <v>236</v>
      </c>
      <c r="D224" s="40">
        <f>D229</f>
        <v>1998.4</v>
      </c>
      <c r="E224" s="1034">
        <v>0</v>
      </c>
      <c r="F224" s="825"/>
      <c r="G224" s="235"/>
      <c r="H224" s="293"/>
    </row>
    <row r="225" spans="1:8" s="292" customFormat="1" ht="18.75" customHeight="1" x14ac:dyDescent="0.25">
      <c r="A225" s="1530"/>
      <c r="B225" s="1530"/>
      <c r="C225" s="298" t="s">
        <v>237</v>
      </c>
      <c r="D225" s="40">
        <f>D230</f>
        <v>380.65</v>
      </c>
      <c r="E225" s="1034">
        <v>0</v>
      </c>
      <c r="F225" s="825"/>
      <c r="G225" s="235"/>
      <c r="H225" s="293"/>
    </row>
    <row r="226" spans="1:8" s="292" customFormat="1" ht="20.25" customHeight="1" x14ac:dyDescent="0.25">
      <c r="A226" s="1531"/>
      <c r="B226" s="1531"/>
      <c r="C226" s="298" t="s">
        <v>6</v>
      </c>
      <c r="D226" s="40">
        <f>D231</f>
        <v>3.84</v>
      </c>
      <c r="E226" s="1034">
        <v>0</v>
      </c>
      <c r="F226" s="825"/>
      <c r="G226" s="235"/>
      <c r="H226" s="293"/>
    </row>
    <row r="227" spans="1:8" s="292" customFormat="1" ht="29.25" customHeight="1" x14ac:dyDescent="0.25">
      <c r="A227" s="327" t="s">
        <v>616</v>
      </c>
      <c r="B227" s="1127" t="s">
        <v>1078</v>
      </c>
      <c r="C227" s="305"/>
      <c r="D227" s="40">
        <v>0</v>
      </c>
      <c r="E227" s="1034">
        <v>0</v>
      </c>
      <c r="F227" s="825"/>
      <c r="G227" s="235"/>
      <c r="H227" s="293"/>
    </row>
    <row r="228" spans="1:8" ht="19.5" customHeight="1" x14ac:dyDescent="0.25">
      <c r="A228" s="1913" t="s">
        <v>617</v>
      </c>
      <c r="B228" s="1851" t="s">
        <v>1079</v>
      </c>
      <c r="C228" s="305" t="s">
        <v>344</v>
      </c>
      <c r="D228" s="40">
        <f>D229+D231+D230</f>
        <v>2382.89</v>
      </c>
      <c r="E228" s="40">
        <f>E229+E231+E230</f>
        <v>0</v>
      </c>
      <c r="F228" s="825"/>
    </row>
    <row r="229" spans="1:8" ht="19.5" customHeight="1" x14ac:dyDescent="0.25">
      <c r="A229" s="2143"/>
      <c r="B229" s="1852"/>
      <c r="C229" s="298" t="s">
        <v>236</v>
      </c>
      <c r="D229" s="38">
        <f>D233</f>
        <v>1998.4</v>
      </c>
      <c r="E229" s="1040">
        <v>0</v>
      </c>
      <c r="F229" s="767"/>
    </row>
    <row r="230" spans="1:8" s="292" customFormat="1" ht="19.5" customHeight="1" x14ac:dyDescent="0.25">
      <c r="A230" s="2143"/>
      <c r="B230" s="1852"/>
      <c r="C230" s="298" t="s">
        <v>237</v>
      </c>
      <c r="D230" s="38">
        <f>D234</f>
        <v>380.65</v>
      </c>
      <c r="E230" s="1040">
        <v>0</v>
      </c>
      <c r="F230" s="767"/>
      <c r="G230" s="235"/>
      <c r="H230" s="293"/>
    </row>
    <row r="231" spans="1:8" ht="15" customHeight="1" x14ac:dyDescent="0.25">
      <c r="A231" s="2143"/>
      <c r="B231" s="1852"/>
      <c r="C231" s="298" t="s">
        <v>6</v>
      </c>
      <c r="D231" s="38">
        <f>D235</f>
        <v>3.84</v>
      </c>
      <c r="E231" s="1040">
        <v>0</v>
      </c>
      <c r="F231" s="767"/>
    </row>
    <row r="232" spans="1:8" s="292" customFormat="1" ht="15.75" customHeight="1" x14ac:dyDescent="0.25">
      <c r="A232" s="1863"/>
      <c r="B232" s="1851" t="s">
        <v>1080</v>
      </c>
      <c r="C232" s="305" t="s">
        <v>344</v>
      </c>
      <c r="D232" s="347">
        <f>D233+D234+D235</f>
        <v>2382.8900000000003</v>
      </c>
      <c r="E232" s="347">
        <f>E233+E234+E235</f>
        <v>0</v>
      </c>
      <c r="F232" s="825"/>
    </row>
    <row r="233" spans="1:8" s="292" customFormat="1" ht="19.5" customHeight="1" x14ac:dyDescent="0.25">
      <c r="A233" s="1864"/>
      <c r="B233" s="1852"/>
      <c r="C233" s="298" t="s">
        <v>236</v>
      </c>
      <c r="D233" s="38">
        <v>1998.4</v>
      </c>
      <c r="E233" s="38">
        <v>0</v>
      </c>
      <c r="F233" s="767"/>
    </row>
    <row r="234" spans="1:8" s="292" customFormat="1" ht="19.5" customHeight="1" x14ac:dyDescent="0.25">
      <c r="A234" s="1864"/>
      <c r="B234" s="1853"/>
      <c r="C234" s="298" t="s">
        <v>237</v>
      </c>
      <c r="D234" s="38">
        <v>380.65</v>
      </c>
      <c r="E234" s="38">
        <v>0</v>
      </c>
      <c r="F234" s="767"/>
    </row>
    <row r="235" spans="1:8" s="292" customFormat="1" ht="22.5" customHeight="1" x14ac:dyDescent="0.25">
      <c r="A235" s="1864"/>
      <c r="B235" s="1853"/>
      <c r="C235" s="299" t="s">
        <v>6</v>
      </c>
      <c r="D235" s="38">
        <v>3.84</v>
      </c>
      <c r="E235" s="38">
        <v>0</v>
      </c>
      <c r="F235" s="767"/>
    </row>
    <row r="236" spans="1:8" s="292" customFormat="1" ht="21.75" customHeight="1" x14ac:dyDescent="0.25">
      <c r="A236" s="326" t="s">
        <v>377</v>
      </c>
      <c r="B236" s="233" t="s">
        <v>682</v>
      </c>
      <c r="C236" s="309" t="s">
        <v>6</v>
      </c>
      <c r="D236" s="40">
        <f>D237</f>
        <v>0</v>
      </c>
      <c r="E236" s="40">
        <f>E237</f>
        <v>0</v>
      </c>
      <c r="F236" s="825"/>
    </row>
    <row r="237" spans="1:8" s="292" customFormat="1" ht="15.75" customHeight="1" x14ac:dyDescent="0.25">
      <c r="A237" s="327" t="s">
        <v>620</v>
      </c>
      <c r="B237" s="306" t="s">
        <v>682</v>
      </c>
      <c r="C237" s="298" t="s">
        <v>6</v>
      </c>
      <c r="D237" s="38">
        <v>0</v>
      </c>
      <c r="E237" s="38">
        <v>0</v>
      </c>
      <c r="F237" s="767"/>
    </row>
    <row r="238" spans="1:8" s="292" customFormat="1" ht="21" customHeight="1" x14ac:dyDescent="0.25">
      <c r="A238" s="2144" t="s">
        <v>179</v>
      </c>
      <c r="B238" s="1912" t="s">
        <v>1081</v>
      </c>
      <c r="C238" s="305" t="s">
        <v>344</v>
      </c>
      <c r="D238" s="40">
        <f>D239+D240+D241+D242</f>
        <v>49023.93</v>
      </c>
      <c r="E238" s="40">
        <f>E239+E240+E241+E242</f>
        <v>4271.3500000000004</v>
      </c>
      <c r="F238" s="767"/>
    </row>
    <row r="239" spans="1:8" s="292" customFormat="1" ht="17.25" customHeight="1" x14ac:dyDescent="0.25">
      <c r="A239" s="2145"/>
      <c r="B239" s="1987"/>
      <c r="C239" s="305" t="s">
        <v>236</v>
      </c>
      <c r="D239" s="40">
        <f t="shared" ref="D239:E242" si="0">D244</f>
        <v>43477.399999999994</v>
      </c>
      <c r="E239" s="40">
        <f t="shared" si="0"/>
        <v>3797.67</v>
      </c>
      <c r="F239" s="767"/>
    </row>
    <row r="240" spans="1:8" s="292" customFormat="1" ht="19.5" customHeight="1" x14ac:dyDescent="0.25">
      <c r="A240" s="2145"/>
      <c r="B240" s="1987"/>
      <c r="C240" s="305" t="s">
        <v>237</v>
      </c>
      <c r="D240" s="40">
        <f t="shared" si="0"/>
        <v>887.29</v>
      </c>
      <c r="E240" s="40">
        <f t="shared" si="0"/>
        <v>77.5</v>
      </c>
      <c r="F240" s="767"/>
    </row>
    <row r="241" spans="1:6" s="292" customFormat="1" ht="19.5" customHeight="1" x14ac:dyDescent="0.25">
      <c r="A241" s="2145"/>
      <c r="B241" s="1987"/>
      <c r="C241" s="305" t="s">
        <v>6</v>
      </c>
      <c r="D241" s="40">
        <f t="shared" si="0"/>
        <v>590.94000000000005</v>
      </c>
      <c r="E241" s="40">
        <f t="shared" si="0"/>
        <v>40.270000000000003</v>
      </c>
      <c r="F241" s="767"/>
    </row>
    <row r="242" spans="1:6" s="292" customFormat="1" ht="17.25" customHeight="1" x14ac:dyDescent="0.25">
      <c r="A242" s="2145"/>
      <c r="B242" s="1987"/>
      <c r="C242" s="1127" t="s">
        <v>1066</v>
      </c>
      <c r="D242" s="40">
        <f t="shared" si="0"/>
        <v>4068.3</v>
      </c>
      <c r="E242" s="40">
        <f t="shared" si="0"/>
        <v>355.91</v>
      </c>
      <c r="F242" s="767"/>
    </row>
    <row r="243" spans="1:6" s="292" customFormat="1" ht="17.25" customHeight="1" x14ac:dyDescent="0.25">
      <c r="A243" s="1796" t="s">
        <v>1083</v>
      </c>
      <c r="B243" s="1765" t="s">
        <v>1082</v>
      </c>
      <c r="C243" s="298" t="s">
        <v>344</v>
      </c>
      <c r="D243" s="38">
        <f>D244+D245+D246+D247</f>
        <v>49023.93</v>
      </c>
      <c r="E243" s="38">
        <f>E244+E245+E246+E247</f>
        <v>4271.3500000000004</v>
      </c>
      <c r="F243" s="767"/>
    </row>
    <row r="244" spans="1:6" s="292" customFormat="1" ht="17.25" customHeight="1" x14ac:dyDescent="0.25">
      <c r="A244" s="1797"/>
      <c r="B244" s="1856"/>
      <c r="C244" s="298" t="s">
        <v>236</v>
      </c>
      <c r="D244" s="38">
        <f t="shared" ref="D244:E247" si="1">D249</f>
        <v>43477.399999999994</v>
      </c>
      <c r="E244" s="38">
        <f t="shared" si="1"/>
        <v>3797.67</v>
      </c>
      <c r="F244" s="767"/>
    </row>
    <row r="245" spans="1:6" s="292" customFormat="1" ht="17.25" customHeight="1" x14ac:dyDescent="0.25">
      <c r="A245" s="1797"/>
      <c r="B245" s="1856"/>
      <c r="C245" s="298" t="s">
        <v>237</v>
      </c>
      <c r="D245" s="38">
        <f t="shared" si="1"/>
        <v>887.29</v>
      </c>
      <c r="E245" s="38">
        <f t="shared" si="1"/>
        <v>77.5</v>
      </c>
      <c r="F245" s="767"/>
    </row>
    <row r="246" spans="1:6" s="292" customFormat="1" ht="17.25" customHeight="1" x14ac:dyDescent="0.25">
      <c r="A246" s="1797"/>
      <c r="B246" s="1856"/>
      <c r="C246" s="298" t="s">
        <v>6</v>
      </c>
      <c r="D246" s="38">
        <f t="shared" si="1"/>
        <v>590.94000000000005</v>
      </c>
      <c r="E246" s="38">
        <f t="shared" si="1"/>
        <v>40.270000000000003</v>
      </c>
      <c r="F246" s="767"/>
    </row>
    <row r="247" spans="1:6" s="292" customFormat="1" ht="17.25" customHeight="1" x14ac:dyDescent="0.25">
      <c r="A247" s="1797"/>
      <c r="B247" s="1856"/>
      <c r="C247" s="1361" t="s">
        <v>1066</v>
      </c>
      <c r="D247" s="38">
        <f t="shared" si="1"/>
        <v>4068.3</v>
      </c>
      <c r="E247" s="38">
        <f t="shared" si="1"/>
        <v>355.91</v>
      </c>
      <c r="F247" s="767"/>
    </row>
    <row r="248" spans="1:6" s="292" customFormat="1" ht="17.25" customHeight="1" x14ac:dyDescent="0.25">
      <c r="A248" s="2147" t="s">
        <v>1084</v>
      </c>
      <c r="B248" s="2146" t="s">
        <v>1085</v>
      </c>
      <c r="C248" s="305" t="s">
        <v>344</v>
      </c>
      <c r="D248" s="40">
        <f>D249+D250+D251+D252</f>
        <v>49023.93</v>
      </c>
      <c r="E248" s="40">
        <f>E249+E250+E251+E252</f>
        <v>4271.3500000000004</v>
      </c>
      <c r="F248" s="767"/>
    </row>
    <row r="249" spans="1:6" s="292" customFormat="1" ht="17.25" customHeight="1" x14ac:dyDescent="0.25">
      <c r="A249" s="2148"/>
      <c r="B249" s="2111"/>
      <c r="C249" s="305" t="s">
        <v>236</v>
      </c>
      <c r="D249" s="40">
        <f t="shared" ref="D249:E252" si="2">D254+D259+D264</f>
        <v>43477.399999999994</v>
      </c>
      <c r="E249" s="40">
        <f t="shared" si="2"/>
        <v>3797.67</v>
      </c>
      <c r="F249" s="767"/>
    </row>
    <row r="250" spans="1:6" s="292" customFormat="1" ht="17.25" customHeight="1" x14ac:dyDescent="0.25">
      <c r="A250" s="2148"/>
      <c r="B250" s="2111"/>
      <c r="C250" s="305" t="s">
        <v>237</v>
      </c>
      <c r="D250" s="40">
        <f t="shared" si="2"/>
        <v>887.29</v>
      </c>
      <c r="E250" s="40">
        <f t="shared" si="2"/>
        <v>77.5</v>
      </c>
      <c r="F250" s="767"/>
    </row>
    <row r="251" spans="1:6" s="292" customFormat="1" ht="17.25" customHeight="1" x14ac:dyDescent="0.25">
      <c r="A251" s="2148"/>
      <c r="B251" s="2111"/>
      <c r="C251" s="305" t="s">
        <v>6</v>
      </c>
      <c r="D251" s="40">
        <f t="shared" si="2"/>
        <v>590.94000000000005</v>
      </c>
      <c r="E251" s="40">
        <f t="shared" si="2"/>
        <v>40.270000000000003</v>
      </c>
      <c r="F251" s="767"/>
    </row>
    <row r="252" spans="1:6" s="292" customFormat="1" ht="17.25" customHeight="1" x14ac:dyDescent="0.25">
      <c r="A252" s="2148"/>
      <c r="B252" s="2111"/>
      <c r="C252" s="500" t="s">
        <v>1066</v>
      </c>
      <c r="D252" s="40">
        <f t="shared" si="2"/>
        <v>4068.3</v>
      </c>
      <c r="E252" s="40">
        <f t="shared" si="2"/>
        <v>355.91</v>
      </c>
      <c r="F252" s="767"/>
    </row>
    <row r="253" spans="1:6" s="292" customFormat="1" ht="17.25" customHeight="1" x14ac:dyDescent="0.25">
      <c r="A253" s="1796" t="s">
        <v>1089</v>
      </c>
      <c r="B253" s="1765" t="s">
        <v>1086</v>
      </c>
      <c r="C253" s="298" t="s">
        <v>344</v>
      </c>
      <c r="D253" s="38">
        <f>D254+D255+D256+D257</f>
        <v>33674.729999999996</v>
      </c>
      <c r="E253" s="38">
        <f>E254+E255+E256+E257</f>
        <v>1307.83</v>
      </c>
      <c r="F253" s="767"/>
    </row>
    <row r="254" spans="1:6" s="292" customFormat="1" ht="17.25" customHeight="1" x14ac:dyDescent="0.25">
      <c r="A254" s="1797"/>
      <c r="B254" s="1856"/>
      <c r="C254" s="298" t="s">
        <v>236</v>
      </c>
      <c r="D254" s="38">
        <v>29878.799999999999</v>
      </c>
      <c r="E254" s="38">
        <v>1152.49</v>
      </c>
      <c r="F254" s="767"/>
    </row>
    <row r="255" spans="1:6" s="292" customFormat="1" ht="17.25" customHeight="1" x14ac:dyDescent="0.25">
      <c r="A255" s="1797"/>
      <c r="B255" s="1856"/>
      <c r="C255" s="298" t="s">
        <v>237</v>
      </c>
      <c r="D255" s="38">
        <v>609.77</v>
      </c>
      <c r="E255" s="38">
        <v>23.52</v>
      </c>
      <c r="F255" s="767"/>
    </row>
    <row r="256" spans="1:6" s="292" customFormat="1" ht="17.25" customHeight="1" x14ac:dyDescent="0.25">
      <c r="A256" s="1797"/>
      <c r="B256" s="1856"/>
      <c r="C256" s="298" t="s">
        <v>6</v>
      </c>
      <c r="D256" s="38">
        <v>336.66</v>
      </c>
      <c r="E256" s="38">
        <v>12.99</v>
      </c>
      <c r="F256" s="767"/>
    </row>
    <row r="257" spans="1:8" s="292" customFormat="1" ht="17.25" customHeight="1" x14ac:dyDescent="0.25">
      <c r="A257" s="1797"/>
      <c r="B257" s="1856"/>
      <c r="C257" s="1361" t="s">
        <v>1066</v>
      </c>
      <c r="D257" s="38">
        <v>2849.5</v>
      </c>
      <c r="E257" s="38">
        <v>118.83</v>
      </c>
      <c r="F257" s="767"/>
    </row>
    <row r="258" spans="1:8" s="292" customFormat="1" ht="17.25" customHeight="1" x14ac:dyDescent="0.25">
      <c r="A258" s="1796" t="s">
        <v>1090</v>
      </c>
      <c r="B258" s="1765" t="s">
        <v>1087</v>
      </c>
      <c r="C258" s="305" t="s">
        <v>344</v>
      </c>
      <c r="D258" s="40">
        <f>D259+D260+D261+D262</f>
        <v>8935.1999999999989</v>
      </c>
      <c r="E258" s="40">
        <f>E259+E260+E261+E262</f>
        <v>2963.52</v>
      </c>
      <c r="F258" s="767"/>
    </row>
    <row r="259" spans="1:8" s="292" customFormat="1" ht="17.25" customHeight="1" x14ac:dyDescent="0.25">
      <c r="A259" s="1797"/>
      <c r="B259" s="1856"/>
      <c r="C259" s="298" t="s">
        <v>236</v>
      </c>
      <c r="D259" s="38">
        <v>7975.4</v>
      </c>
      <c r="E259" s="38">
        <v>2645.18</v>
      </c>
      <c r="F259" s="767"/>
    </row>
    <row r="260" spans="1:8" s="292" customFormat="1" ht="17.25" customHeight="1" x14ac:dyDescent="0.25">
      <c r="A260" s="1797"/>
      <c r="B260" s="1856"/>
      <c r="C260" s="298" t="s">
        <v>237</v>
      </c>
      <c r="D260" s="38">
        <v>162.76</v>
      </c>
      <c r="E260" s="38">
        <v>53.98</v>
      </c>
      <c r="F260" s="767"/>
    </row>
    <row r="261" spans="1:8" s="292" customFormat="1" ht="17.25" customHeight="1" x14ac:dyDescent="0.25">
      <c r="A261" s="1797"/>
      <c r="B261" s="1856"/>
      <c r="C261" s="298" t="s">
        <v>6</v>
      </c>
      <c r="D261" s="38">
        <v>82.24</v>
      </c>
      <c r="E261" s="38">
        <v>27.28</v>
      </c>
      <c r="F261" s="767"/>
    </row>
    <row r="262" spans="1:8" s="292" customFormat="1" ht="17.25" customHeight="1" x14ac:dyDescent="0.25">
      <c r="A262" s="1797"/>
      <c r="B262" s="1856"/>
      <c r="C262" s="1361" t="s">
        <v>1066</v>
      </c>
      <c r="D262" s="38">
        <v>714.8</v>
      </c>
      <c r="E262" s="38">
        <v>237.08</v>
      </c>
      <c r="F262" s="767"/>
    </row>
    <row r="263" spans="1:8" s="292" customFormat="1" ht="17.25" customHeight="1" x14ac:dyDescent="0.25">
      <c r="A263" s="1796" t="s">
        <v>1091</v>
      </c>
      <c r="B263" s="1765" t="s">
        <v>1088</v>
      </c>
      <c r="C263" s="305" t="s">
        <v>344</v>
      </c>
      <c r="D263" s="40">
        <f>D264+D265+D266+D267</f>
        <v>6414</v>
      </c>
      <c r="E263" s="40">
        <f>E264+E265+E266+E267</f>
        <v>0</v>
      </c>
      <c r="F263" s="767"/>
    </row>
    <row r="264" spans="1:8" s="292" customFormat="1" ht="17.25" customHeight="1" x14ac:dyDescent="0.25">
      <c r="A264" s="1797"/>
      <c r="B264" s="1856"/>
      <c r="C264" s="298" t="s">
        <v>236</v>
      </c>
      <c r="D264" s="38">
        <v>5623.2</v>
      </c>
      <c r="E264" s="38">
        <v>0</v>
      </c>
      <c r="F264" s="767"/>
    </row>
    <row r="265" spans="1:8" s="292" customFormat="1" ht="17.25" customHeight="1" x14ac:dyDescent="0.25">
      <c r="A265" s="1797"/>
      <c r="B265" s="1856"/>
      <c r="C265" s="298" t="s">
        <v>237</v>
      </c>
      <c r="D265" s="38">
        <v>114.76</v>
      </c>
      <c r="E265" s="38">
        <v>0</v>
      </c>
      <c r="F265" s="767"/>
    </row>
    <row r="266" spans="1:8" s="292" customFormat="1" ht="17.25" customHeight="1" x14ac:dyDescent="0.25">
      <c r="A266" s="1797"/>
      <c r="B266" s="1856"/>
      <c r="C266" s="298" t="s">
        <v>6</v>
      </c>
      <c r="D266" s="38">
        <v>172.04</v>
      </c>
      <c r="E266" s="38">
        <v>0</v>
      </c>
      <c r="F266" s="767"/>
    </row>
    <row r="267" spans="1:8" s="292" customFormat="1" ht="17.25" customHeight="1" x14ac:dyDescent="0.25">
      <c r="A267" s="1797"/>
      <c r="B267" s="1856"/>
      <c r="C267" s="1361" t="s">
        <v>1066</v>
      </c>
      <c r="D267" s="38">
        <v>504</v>
      </c>
      <c r="E267" s="38">
        <v>0</v>
      </c>
      <c r="F267" s="767"/>
    </row>
    <row r="268" spans="1:8" s="234" customFormat="1" ht="42" customHeight="1" x14ac:dyDescent="0.25">
      <c r="A268" s="1877" t="s">
        <v>1014</v>
      </c>
      <c r="B268" s="1878"/>
      <c r="C268" s="1878"/>
      <c r="D268" s="1878"/>
      <c r="E268" s="1879"/>
      <c r="F268" s="850"/>
      <c r="G268" s="73"/>
      <c r="H268" s="217"/>
    </row>
    <row r="269" spans="1:8" s="234" customFormat="1" ht="18" customHeight="1" x14ac:dyDescent="0.25">
      <c r="A269" s="1417">
        <v>1</v>
      </c>
      <c r="B269" s="1406">
        <v>2</v>
      </c>
      <c r="C269" s="1406">
        <v>3</v>
      </c>
      <c r="D269" s="1406">
        <v>4</v>
      </c>
      <c r="E269" s="1406">
        <v>5</v>
      </c>
      <c r="F269" s="768"/>
      <c r="G269" s="73"/>
      <c r="H269" s="217"/>
    </row>
    <row r="270" spans="1:8" ht="14.25" customHeight="1" x14ac:dyDescent="0.25">
      <c r="A270" s="1858"/>
      <c r="B270" s="1875" t="s">
        <v>719</v>
      </c>
      <c r="C270" s="501" t="s">
        <v>344</v>
      </c>
      <c r="D270" s="502">
        <f>D271+D272</f>
        <v>81533.285999999993</v>
      </c>
      <c r="E270" s="502">
        <f>E271+E272</f>
        <v>19756.172000000002</v>
      </c>
      <c r="F270" s="769"/>
      <c r="G270" s="271"/>
    </row>
    <row r="271" spans="1:8" ht="20.25" customHeight="1" x14ac:dyDescent="0.25">
      <c r="A271" s="1859"/>
      <c r="B271" s="1876"/>
      <c r="C271" s="25" t="s">
        <v>13</v>
      </c>
      <c r="D271" s="268">
        <f>D278+D274+D275+D321</f>
        <v>29743.607000000004</v>
      </c>
      <c r="E271" s="268">
        <f>E278+E274+E275+E321</f>
        <v>3781.7370000000001</v>
      </c>
      <c r="F271" s="769"/>
      <c r="G271" s="271"/>
    </row>
    <row r="272" spans="1:8" ht="23.25" customHeight="1" x14ac:dyDescent="0.25">
      <c r="A272" s="1859"/>
      <c r="B272" s="1876"/>
      <c r="C272" s="25" t="s">
        <v>14</v>
      </c>
      <c r="D272" s="268">
        <f>D276+D279</f>
        <v>51789.678999999996</v>
      </c>
      <c r="E272" s="268">
        <f>E276+E279</f>
        <v>15974.435000000003</v>
      </c>
      <c r="F272" s="769"/>
      <c r="G272" s="271"/>
    </row>
    <row r="273" spans="1:8" ht="26.25" customHeight="1" x14ac:dyDescent="0.25">
      <c r="A273" s="266" t="s">
        <v>293</v>
      </c>
      <c r="B273" s="25" t="s">
        <v>15</v>
      </c>
      <c r="C273" s="25" t="s">
        <v>344</v>
      </c>
      <c r="D273" s="482">
        <f>D274+D275+D276</f>
        <v>12178.666999999999</v>
      </c>
      <c r="E273" s="1120">
        <f>E274+E275+E276</f>
        <v>4726.3249999999998</v>
      </c>
      <c r="F273" s="393"/>
      <c r="G273" s="131"/>
    </row>
    <row r="274" spans="1:8" ht="90" x14ac:dyDescent="0.25">
      <c r="A274" s="122" t="s">
        <v>111</v>
      </c>
      <c r="B274" s="349" t="s">
        <v>16</v>
      </c>
      <c r="C274" s="427" t="s">
        <v>13</v>
      </c>
      <c r="D274" s="20">
        <v>3.387</v>
      </c>
      <c r="E274" s="20">
        <v>3.387</v>
      </c>
      <c r="F274" s="394"/>
      <c r="G274" s="131"/>
    </row>
    <row r="275" spans="1:8" ht="60" x14ac:dyDescent="0.25">
      <c r="A275" s="122" t="s">
        <v>114</v>
      </c>
      <c r="B275" s="349" t="s">
        <v>17</v>
      </c>
      <c r="C275" s="1121" t="s">
        <v>13</v>
      </c>
      <c r="D275" s="267">
        <v>9740.2199999999993</v>
      </c>
      <c r="E275" s="267">
        <v>3778.35</v>
      </c>
      <c r="F275" s="770"/>
      <c r="G275" s="131"/>
    </row>
    <row r="276" spans="1:8" s="292" customFormat="1" ht="30" x14ac:dyDescent="0.25">
      <c r="A276" s="122" t="s">
        <v>116</v>
      </c>
      <c r="B276" s="349" t="s">
        <v>1092</v>
      </c>
      <c r="C276" s="1121" t="s">
        <v>14</v>
      </c>
      <c r="D276" s="267">
        <v>2435.06</v>
      </c>
      <c r="E276" s="267">
        <v>944.58799999999997</v>
      </c>
      <c r="F276" s="770"/>
      <c r="G276" s="131"/>
      <c r="H276" s="293"/>
    </row>
    <row r="277" spans="1:8" ht="15.75" customHeight="1" x14ac:dyDescent="0.25">
      <c r="A277" s="1593">
        <v>2</v>
      </c>
      <c r="B277" s="1779" t="s">
        <v>1093</v>
      </c>
      <c r="C277" s="25" t="s">
        <v>344</v>
      </c>
      <c r="D277" s="268">
        <f>D278+D279</f>
        <v>49354.618999999999</v>
      </c>
      <c r="E277" s="268">
        <f>E278+E279</f>
        <v>15029.847000000003</v>
      </c>
      <c r="F277" s="769"/>
      <c r="G277" s="131"/>
    </row>
    <row r="278" spans="1:8" ht="23.25" customHeight="1" x14ac:dyDescent="0.25">
      <c r="A278" s="1966"/>
      <c r="B278" s="1865"/>
      <c r="C278" s="25" t="s">
        <v>13</v>
      </c>
      <c r="D278" s="268">
        <v>0</v>
      </c>
      <c r="E278" s="268">
        <v>0</v>
      </c>
      <c r="F278" s="769"/>
      <c r="G278" s="131"/>
    </row>
    <row r="279" spans="1:8" ht="34.5" customHeight="1" x14ac:dyDescent="0.25">
      <c r="A279" s="1535"/>
      <c r="B279" s="1866"/>
      <c r="C279" s="25" t="s">
        <v>14</v>
      </c>
      <c r="D279" s="229">
        <f>D280+D286+D314+D316+D322</f>
        <v>49354.618999999999</v>
      </c>
      <c r="E279" s="514">
        <f>E280+E286+E314+E316+E322</f>
        <v>15029.847000000003</v>
      </c>
      <c r="F279" s="771"/>
      <c r="G279" s="131"/>
    </row>
    <row r="280" spans="1:8" s="234" customFormat="1" ht="56.25" customHeight="1" x14ac:dyDescent="0.25">
      <c r="A280" s="278" t="s">
        <v>121</v>
      </c>
      <c r="B280" s="25" t="s">
        <v>443</v>
      </c>
      <c r="C280" s="25" t="s">
        <v>14</v>
      </c>
      <c r="D280" s="229">
        <f>D281+D282+D283</f>
        <v>1500</v>
      </c>
      <c r="E280" s="514">
        <f>E281+E282+E283</f>
        <v>1125</v>
      </c>
      <c r="F280" s="771"/>
      <c r="G280" s="131"/>
      <c r="H280" s="217"/>
    </row>
    <row r="281" spans="1:8" x14ac:dyDescent="0.25">
      <c r="A281" s="29" t="s">
        <v>1094</v>
      </c>
      <c r="B281" s="26" t="s">
        <v>18</v>
      </c>
      <c r="C281" s="26" t="s">
        <v>14</v>
      </c>
      <c r="D281" s="267">
        <v>500</v>
      </c>
      <c r="E281" s="267">
        <v>500</v>
      </c>
      <c r="F281" s="770"/>
      <c r="G281" s="131"/>
    </row>
    <row r="282" spans="1:8" x14ac:dyDescent="0.25">
      <c r="A282" s="1119" t="s">
        <v>1095</v>
      </c>
      <c r="B282" s="16" t="s">
        <v>19</v>
      </c>
      <c r="C282" s="26" t="s">
        <v>14</v>
      </c>
      <c r="D282" s="267">
        <v>546.37</v>
      </c>
      <c r="E282" s="267">
        <v>546.37</v>
      </c>
      <c r="F282" s="770"/>
      <c r="G282" s="131"/>
    </row>
    <row r="283" spans="1:8" x14ac:dyDescent="0.25">
      <c r="A283" s="1119" t="s">
        <v>1096</v>
      </c>
      <c r="B283" s="17" t="s">
        <v>20</v>
      </c>
      <c r="C283" s="26" t="s">
        <v>14</v>
      </c>
      <c r="D283" s="267">
        <v>453.63</v>
      </c>
      <c r="E283" s="267">
        <v>78.63</v>
      </c>
      <c r="F283" s="770"/>
      <c r="G283" s="131"/>
    </row>
    <row r="284" spans="1:8" ht="15" customHeight="1" x14ac:dyDescent="0.25">
      <c r="A284" s="1867" t="s">
        <v>321</v>
      </c>
      <c r="B284" s="1779" t="s">
        <v>101</v>
      </c>
      <c r="C284" s="279" t="s">
        <v>8</v>
      </c>
      <c r="D284" s="268">
        <f>D285+D286</f>
        <v>43654.899000000005</v>
      </c>
      <c r="E284" s="268">
        <f>E285+E286</f>
        <v>13150.041000000001</v>
      </c>
      <c r="F284" s="769"/>
      <c r="G284" s="131"/>
    </row>
    <row r="285" spans="1:8" ht="15.75" customHeight="1" x14ac:dyDescent="0.25">
      <c r="A285" s="1868"/>
      <c r="B285" s="1542"/>
      <c r="C285" s="25" t="s">
        <v>13</v>
      </c>
      <c r="D285" s="268">
        <v>0</v>
      </c>
      <c r="E285" s="268">
        <v>0</v>
      </c>
      <c r="F285" s="769"/>
      <c r="G285" s="131"/>
    </row>
    <row r="286" spans="1:8" x14ac:dyDescent="0.25">
      <c r="A286" s="1869"/>
      <c r="B286" s="1542"/>
      <c r="C286" s="25" t="s">
        <v>14</v>
      </c>
      <c r="D286" s="268">
        <f>D287++D301+D292</f>
        <v>43654.899000000005</v>
      </c>
      <c r="E286" s="268">
        <f>E287++E301+E292</f>
        <v>13150.041000000001</v>
      </c>
      <c r="F286" s="769"/>
      <c r="G286" s="131"/>
    </row>
    <row r="287" spans="1:8" ht="42.75" x14ac:dyDescent="0.25">
      <c r="A287" s="266" t="s">
        <v>1097</v>
      </c>
      <c r="B287" s="253" t="s">
        <v>278</v>
      </c>
      <c r="C287" s="25" t="s">
        <v>14</v>
      </c>
      <c r="D287" s="268">
        <f>D288+D289</f>
        <v>1643.4179999999999</v>
      </c>
      <c r="E287" s="268">
        <f>E288+E289</f>
        <v>236.77</v>
      </c>
      <c r="F287" s="769"/>
      <c r="G287" s="131"/>
    </row>
    <row r="288" spans="1:8" s="292" customFormat="1" x14ac:dyDescent="0.25">
      <c r="A288" s="1353" t="s">
        <v>1098</v>
      </c>
      <c r="B288" s="124" t="s">
        <v>1295</v>
      </c>
      <c r="C288" s="1154" t="s">
        <v>14</v>
      </c>
      <c r="D288" s="267">
        <v>1406.6479999999999</v>
      </c>
      <c r="E288" s="267">
        <v>0</v>
      </c>
      <c r="F288" s="769"/>
      <c r="G288" s="131"/>
      <c r="H288" s="293"/>
    </row>
    <row r="289" spans="1:8" s="292" customFormat="1" x14ac:dyDescent="0.25">
      <c r="A289" s="29" t="s">
        <v>1098</v>
      </c>
      <c r="B289" s="124" t="s">
        <v>665</v>
      </c>
      <c r="C289" s="26" t="s">
        <v>14</v>
      </c>
      <c r="D289" s="267">
        <v>236.77</v>
      </c>
      <c r="E289" s="267">
        <v>236.77</v>
      </c>
      <c r="F289" s="769"/>
      <c r="G289" s="131"/>
      <c r="H289" s="293"/>
    </row>
    <row r="290" spans="1:8" s="292" customFormat="1" ht="15" customHeight="1" x14ac:dyDescent="0.25">
      <c r="A290" s="1593" t="s">
        <v>1099</v>
      </c>
      <c r="B290" s="1789" t="s">
        <v>282</v>
      </c>
      <c r="C290" s="127" t="s">
        <v>8</v>
      </c>
      <c r="D290" s="270">
        <f>D291+D292</f>
        <v>21511.481</v>
      </c>
      <c r="E290" s="270">
        <f>E291+E292</f>
        <v>538.27099999999996</v>
      </c>
      <c r="F290" s="772"/>
      <c r="G290" s="272"/>
      <c r="H290" s="293"/>
    </row>
    <row r="291" spans="1:8" s="292" customFormat="1" x14ac:dyDescent="0.25">
      <c r="A291" s="1790"/>
      <c r="B291" s="1542"/>
      <c r="C291" s="128" t="s">
        <v>13</v>
      </c>
      <c r="D291" s="270">
        <v>0</v>
      </c>
      <c r="E291" s="270">
        <v>0</v>
      </c>
      <c r="F291" s="772"/>
      <c r="G291" s="272"/>
      <c r="H291" s="293"/>
    </row>
    <row r="292" spans="1:8" s="292" customFormat="1" x14ac:dyDescent="0.25">
      <c r="A292" s="1791"/>
      <c r="B292" s="1542"/>
      <c r="C292" s="128" t="s">
        <v>14</v>
      </c>
      <c r="D292" s="270">
        <f>D293+D294+D295+D296+D297+D298+D299+D300</f>
        <v>21511.481</v>
      </c>
      <c r="E292" s="270">
        <f>E293+E294+E295+E296+E297+E298+E299+E300</f>
        <v>538.27099999999996</v>
      </c>
      <c r="F292" s="772"/>
      <c r="G292" s="272"/>
      <c r="H292" s="293"/>
    </row>
    <row r="293" spans="1:8" s="292" customFormat="1" ht="75" x14ac:dyDescent="0.25">
      <c r="A293" s="285" t="s">
        <v>1100</v>
      </c>
      <c r="B293" s="1412" t="s">
        <v>1296</v>
      </c>
      <c r="C293" s="1355" t="s">
        <v>14</v>
      </c>
      <c r="D293" s="269">
        <v>5750.1689999999999</v>
      </c>
      <c r="E293" s="269">
        <v>0</v>
      </c>
      <c r="F293" s="772"/>
      <c r="G293" s="272"/>
      <c r="H293" s="293"/>
    </row>
    <row r="294" spans="1:8" s="292" customFormat="1" ht="30" x14ac:dyDescent="0.25">
      <c r="A294" s="285" t="s">
        <v>1103</v>
      </c>
      <c r="B294" s="1412" t="s">
        <v>1297</v>
      </c>
      <c r="C294" s="1363" t="s">
        <v>14</v>
      </c>
      <c r="D294" s="269">
        <v>300</v>
      </c>
      <c r="E294" s="269">
        <v>300</v>
      </c>
      <c r="F294" s="772"/>
      <c r="G294" s="272"/>
      <c r="H294" s="293"/>
    </row>
    <row r="295" spans="1:8" s="292" customFormat="1" ht="30" x14ac:dyDescent="0.25">
      <c r="A295" s="285" t="s">
        <v>1104</v>
      </c>
      <c r="B295" s="1412" t="s">
        <v>1298</v>
      </c>
      <c r="C295" s="1363" t="s">
        <v>14</v>
      </c>
      <c r="D295" s="269">
        <v>238.27099999999999</v>
      </c>
      <c r="E295" s="269">
        <v>238.27099999999999</v>
      </c>
      <c r="F295" s="772"/>
      <c r="G295" s="272"/>
      <c r="H295" s="293"/>
    </row>
    <row r="296" spans="1:8" s="292" customFormat="1" ht="60" x14ac:dyDescent="0.25">
      <c r="A296" s="285" t="s">
        <v>1299</v>
      </c>
      <c r="B296" s="1412" t="s">
        <v>1300</v>
      </c>
      <c r="C296" s="1363" t="s">
        <v>14</v>
      </c>
      <c r="D296" s="1413">
        <v>944.529</v>
      </c>
      <c r="E296" s="269">
        <v>0</v>
      </c>
      <c r="F296" s="772"/>
      <c r="G296" s="272"/>
      <c r="H296" s="293"/>
    </row>
    <row r="297" spans="1:8" s="292" customFormat="1" ht="45" x14ac:dyDescent="0.25">
      <c r="A297" s="285" t="s">
        <v>1301</v>
      </c>
      <c r="B297" s="1412" t="s">
        <v>720</v>
      </c>
      <c r="C297" s="1363" t="s">
        <v>14</v>
      </c>
      <c r="D297" s="258">
        <v>12099.923000000001</v>
      </c>
      <c r="E297" s="269">
        <v>0</v>
      </c>
      <c r="F297" s="772"/>
      <c r="G297" s="272"/>
      <c r="H297" s="293"/>
    </row>
    <row r="298" spans="1:8" s="292" customFormat="1" ht="45" x14ac:dyDescent="0.25">
      <c r="A298" s="285" t="s">
        <v>1302</v>
      </c>
      <c r="B298" s="1412" t="s">
        <v>1303</v>
      </c>
      <c r="C298" s="1363" t="s">
        <v>14</v>
      </c>
      <c r="D298" s="258">
        <v>891.59100000000001</v>
      </c>
      <c r="E298" s="269">
        <v>0</v>
      </c>
      <c r="F298" s="772"/>
      <c r="G298" s="272"/>
      <c r="H298" s="293"/>
    </row>
    <row r="299" spans="1:8" s="292" customFormat="1" ht="30" x14ac:dyDescent="0.25">
      <c r="A299" s="285" t="s">
        <v>1304</v>
      </c>
      <c r="B299" s="1412" t="s">
        <v>1305</v>
      </c>
      <c r="C299" s="1363" t="s">
        <v>14</v>
      </c>
      <c r="D299" s="258">
        <v>1036.998</v>
      </c>
      <c r="E299" s="269">
        <v>0</v>
      </c>
      <c r="F299" s="772"/>
      <c r="G299" s="272"/>
      <c r="H299" s="293"/>
    </row>
    <row r="300" spans="1:8" s="292" customFormat="1" ht="45" x14ac:dyDescent="0.25">
      <c r="A300" s="285" t="s">
        <v>1306</v>
      </c>
      <c r="B300" s="1412" t="s">
        <v>1307</v>
      </c>
      <c r="C300" s="1363" t="s">
        <v>14</v>
      </c>
      <c r="D300" s="258">
        <v>250</v>
      </c>
      <c r="E300" s="269">
        <v>0</v>
      </c>
      <c r="F300" s="772"/>
      <c r="G300" s="272"/>
      <c r="H300" s="293"/>
    </row>
    <row r="301" spans="1:8" s="292" customFormat="1" ht="28.5" x14ac:dyDescent="0.25">
      <c r="A301" s="1414" t="s">
        <v>1105</v>
      </c>
      <c r="B301" s="132" t="s">
        <v>1309</v>
      </c>
      <c r="C301" s="128" t="s">
        <v>14</v>
      </c>
      <c r="D301" s="262">
        <f>D302+D305+D307+D308+D309+D310+D311+D312+D313</f>
        <v>20500</v>
      </c>
      <c r="E301" s="262">
        <f>E302+E305+E307+E308+E309+E310+E311+E312+E313</f>
        <v>12375</v>
      </c>
      <c r="F301" s="772"/>
      <c r="G301" s="272"/>
      <c r="H301" s="293"/>
    </row>
    <row r="302" spans="1:8" s="292" customFormat="1" x14ac:dyDescent="0.25">
      <c r="A302" s="286" t="s">
        <v>1106</v>
      </c>
      <c r="B302" s="160" t="s">
        <v>21</v>
      </c>
      <c r="C302" s="1185" t="s">
        <v>444</v>
      </c>
      <c r="D302" s="258">
        <f>D303+D304</f>
        <v>9500</v>
      </c>
      <c r="E302" s="258">
        <f>E303+E304</f>
        <v>6625</v>
      </c>
      <c r="F302" s="772"/>
      <c r="G302" s="272"/>
      <c r="H302" s="293"/>
    </row>
    <row r="303" spans="1:8" s="292" customFormat="1" x14ac:dyDescent="0.25">
      <c r="A303" s="286" t="s">
        <v>1107</v>
      </c>
      <c r="B303" s="124" t="s">
        <v>22</v>
      </c>
      <c r="C303" s="1364" t="s">
        <v>444</v>
      </c>
      <c r="D303" s="258">
        <v>8500</v>
      </c>
      <c r="E303" s="269">
        <v>6434.3209999999999</v>
      </c>
      <c r="F303" s="772"/>
      <c r="G303" s="272"/>
      <c r="H303" s="293"/>
    </row>
    <row r="304" spans="1:8" s="292" customFormat="1" x14ac:dyDescent="0.25">
      <c r="A304" s="286" t="s">
        <v>1108</v>
      </c>
      <c r="B304" s="124" t="s">
        <v>666</v>
      </c>
      <c r="C304" s="1416" t="s">
        <v>444</v>
      </c>
      <c r="D304" s="258">
        <v>1000</v>
      </c>
      <c r="E304" s="269">
        <v>190.679</v>
      </c>
      <c r="F304" s="772"/>
      <c r="G304" s="272"/>
      <c r="H304" s="293"/>
    </row>
    <row r="305" spans="1:8" s="292" customFormat="1" x14ac:dyDescent="0.25">
      <c r="A305" s="286" t="s">
        <v>1109</v>
      </c>
      <c r="B305" s="124" t="s">
        <v>273</v>
      </c>
      <c r="C305" s="1416" t="s">
        <v>444</v>
      </c>
      <c r="D305" s="258">
        <f>D306</f>
        <v>5000</v>
      </c>
      <c r="E305" s="258">
        <f>E306</f>
        <v>2550</v>
      </c>
      <c r="F305" s="772"/>
      <c r="G305" s="272"/>
      <c r="H305" s="293"/>
    </row>
    <row r="306" spans="1:8" s="292" customFormat="1" ht="30" x14ac:dyDescent="0.25">
      <c r="A306" s="286" t="s">
        <v>1110</v>
      </c>
      <c r="B306" s="129" t="s">
        <v>274</v>
      </c>
      <c r="C306" s="1416" t="s">
        <v>444</v>
      </c>
      <c r="D306" s="258">
        <v>5000</v>
      </c>
      <c r="E306" s="269">
        <v>2550</v>
      </c>
      <c r="F306" s="772"/>
      <c r="G306" s="272"/>
      <c r="H306" s="293"/>
    </row>
    <row r="307" spans="1:8" s="292" customFormat="1" x14ac:dyDescent="0.25">
      <c r="A307" s="286" t="s">
        <v>1111</v>
      </c>
      <c r="B307" s="124" t="s">
        <v>275</v>
      </c>
      <c r="C307" s="1368" t="s">
        <v>444</v>
      </c>
      <c r="D307" s="258">
        <v>2000</v>
      </c>
      <c r="E307" s="269">
        <v>1500</v>
      </c>
      <c r="F307" s="772"/>
      <c r="G307" s="272"/>
      <c r="H307" s="293"/>
    </row>
    <row r="308" spans="1:8" s="292" customFormat="1" ht="75" x14ac:dyDescent="0.25">
      <c r="A308" s="1415" t="s">
        <v>1112</v>
      </c>
      <c r="B308" s="157" t="s">
        <v>667</v>
      </c>
      <c r="C308" s="1368" t="s">
        <v>444</v>
      </c>
      <c r="D308" s="258">
        <v>500</v>
      </c>
      <c r="E308" s="269">
        <v>100</v>
      </c>
      <c r="F308" s="772"/>
      <c r="G308" s="272"/>
      <c r="H308" s="293"/>
    </row>
    <row r="309" spans="1:8" s="292" customFormat="1" ht="30" x14ac:dyDescent="0.25">
      <c r="A309" s="286" t="s">
        <v>1113</v>
      </c>
      <c r="B309" s="862" t="s">
        <v>276</v>
      </c>
      <c r="C309" s="1368" t="s">
        <v>444</v>
      </c>
      <c r="D309" s="258">
        <v>2500</v>
      </c>
      <c r="E309" s="269">
        <v>1000</v>
      </c>
      <c r="F309" s="772"/>
      <c r="G309" s="272"/>
      <c r="H309" s="293"/>
    </row>
    <row r="310" spans="1:8" s="292" customFormat="1" ht="30" x14ac:dyDescent="0.25">
      <c r="A310" s="286" t="s">
        <v>1114</v>
      </c>
      <c r="B310" s="862" t="s">
        <v>277</v>
      </c>
      <c r="C310" s="1368" t="s">
        <v>444</v>
      </c>
      <c r="D310" s="258">
        <v>500</v>
      </c>
      <c r="E310" s="269">
        <v>300</v>
      </c>
      <c r="F310" s="772"/>
      <c r="G310" s="272"/>
      <c r="H310" s="293"/>
    </row>
    <row r="311" spans="1:8" s="292" customFormat="1" x14ac:dyDescent="0.25">
      <c r="A311" s="286" t="s">
        <v>1115</v>
      </c>
      <c r="B311" s="862" t="s">
        <v>279</v>
      </c>
      <c r="C311" s="1368" t="s">
        <v>444</v>
      </c>
      <c r="D311" s="258">
        <v>100</v>
      </c>
      <c r="E311" s="269">
        <v>50</v>
      </c>
      <c r="F311" s="772"/>
      <c r="G311" s="272"/>
      <c r="H311" s="293"/>
    </row>
    <row r="312" spans="1:8" s="292" customFormat="1" x14ac:dyDescent="0.25">
      <c r="A312" s="286" t="s">
        <v>1116</v>
      </c>
      <c r="B312" s="862" t="s">
        <v>280</v>
      </c>
      <c r="C312" s="1368" t="s">
        <v>444</v>
      </c>
      <c r="D312" s="258">
        <v>100</v>
      </c>
      <c r="E312" s="269">
        <v>50</v>
      </c>
      <c r="F312" s="772"/>
      <c r="G312" s="272"/>
      <c r="H312" s="293"/>
    </row>
    <row r="313" spans="1:8" s="292" customFormat="1" x14ac:dyDescent="0.25">
      <c r="A313" s="286" t="s">
        <v>1117</v>
      </c>
      <c r="B313" s="862" t="s">
        <v>281</v>
      </c>
      <c r="C313" s="1368" t="s">
        <v>444</v>
      </c>
      <c r="D313" s="258">
        <v>300</v>
      </c>
      <c r="E313" s="269">
        <v>200</v>
      </c>
      <c r="F313" s="772"/>
      <c r="G313" s="272"/>
      <c r="H313" s="293"/>
    </row>
    <row r="314" spans="1:8" s="292" customFormat="1" ht="42.75" x14ac:dyDescent="0.25">
      <c r="A314" s="287" t="s">
        <v>126</v>
      </c>
      <c r="B314" s="130" t="s">
        <v>283</v>
      </c>
      <c r="C314" s="128" t="s">
        <v>14</v>
      </c>
      <c r="D314" s="262">
        <f>D315</f>
        <v>197.7</v>
      </c>
      <c r="E314" s="262">
        <f>E315</f>
        <v>197.7</v>
      </c>
      <c r="F314" s="772"/>
      <c r="G314" s="272"/>
      <c r="H314" s="293"/>
    </row>
    <row r="315" spans="1:8" s="292" customFormat="1" x14ac:dyDescent="0.25">
      <c r="A315" s="123" t="s">
        <v>1118</v>
      </c>
      <c r="B315" s="254" t="s">
        <v>668</v>
      </c>
      <c r="C315" s="1368" t="s">
        <v>444</v>
      </c>
      <c r="D315" s="258">
        <v>197.7</v>
      </c>
      <c r="E315" s="258">
        <v>197.7</v>
      </c>
      <c r="F315" s="772"/>
      <c r="G315" s="272"/>
      <c r="H315" s="293"/>
    </row>
    <row r="316" spans="1:8" s="292" customFormat="1" ht="42.75" x14ac:dyDescent="0.25">
      <c r="A316" s="288" t="s">
        <v>54</v>
      </c>
      <c r="B316" s="130" t="s">
        <v>669</v>
      </c>
      <c r="C316" s="128" t="s">
        <v>670</v>
      </c>
      <c r="D316" s="262">
        <f>D317+D318+D319</f>
        <v>3800</v>
      </c>
      <c r="E316" s="262">
        <f>E317+E318+E319</f>
        <v>444.29</v>
      </c>
      <c r="F316" s="772"/>
      <c r="G316" s="272"/>
      <c r="H316" s="293"/>
    </row>
    <row r="317" spans="1:8" s="292" customFormat="1" ht="30" x14ac:dyDescent="0.25">
      <c r="A317" s="96" t="s">
        <v>56</v>
      </c>
      <c r="B317" s="254" t="s">
        <v>784</v>
      </c>
      <c r="C317" s="1368" t="s">
        <v>444</v>
      </c>
      <c r="D317" s="258">
        <v>1900</v>
      </c>
      <c r="E317" s="258">
        <v>192</v>
      </c>
      <c r="F317" s="772"/>
      <c r="G317" s="272"/>
      <c r="H317" s="293"/>
    </row>
    <row r="318" spans="1:8" s="292" customFormat="1" x14ac:dyDescent="0.25">
      <c r="A318" s="96" t="s">
        <v>660</v>
      </c>
      <c r="B318" s="254" t="s">
        <v>785</v>
      </c>
      <c r="C318" s="1368" t="s">
        <v>444</v>
      </c>
      <c r="D318" s="258">
        <v>100</v>
      </c>
      <c r="E318" s="269">
        <v>97.29</v>
      </c>
      <c r="F318" s="772"/>
      <c r="G318" s="272"/>
      <c r="H318" s="293"/>
    </row>
    <row r="319" spans="1:8" s="292" customFormat="1" ht="30" x14ac:dyDescent="0.25">
      <c r="A319" s="96" t="s">
        <v>1119</v>
      </c>
      <c r="B319" s="254" t="s">
        <v>786</v>
      </c>
      <c r="C319" s="1368" t="s">
        <v>444</v>
      </c>
      <c r="D319" s="258">
        <v>1800</v>
      </c>
      <c r="E319" s="269">
        <v>155</v>
      </c>
      <c r="F319" s="772"/>
      <c r="G319" s="272"/>
      <c r="H319" s="293"/>
    </row>
    <row r="320" spans="1:8" s="292" customFormat="1" x14ac:dyDescent="0.25">
      <c r="A320" s="1933" t="s">
        <v>143</v>
      </c>
      <c r="B320" s="1965" t="s">
        <v>1308</v>
      </c>
      <c r="C320" s="1362" t="s">
        <v>8</v>
      </c>
      <c r="D320" s="262">
        <f>D321+D322</f>
        <v>20202.020000000004</v>
      </c>
      <c r="E320" s="262">
        <f>E321+E322</f>
        <v>112.816</v>
      </c>
      <c r="F320" s="772"/>
      <c r="G320" s="272"/>
      <c r="H320" s="293"/>
    </row>
    <row r="321" spans="1:8" s="292" customFormat="1" x14ac:dyDescent="0.25">
      <c r="A321" s="1530"/>
      <c r="B321" s="1686"/>
      <c r="C321" s="1362" t="s">
        <v>13</v>
      </c>
      <c r="D321" s="262">
        <f>D324+D327+D330+D333+D336+D339</f>
        <v>20000.000000000004</v>
      </c>
      <c r="E321" s="262">
        <f>E324+E327+E330+E333+E336+E339</f>
        <v>0</v>
      </c>
      <c r="F321" s="772"/>
      <c r="G321" s="272"/>
      <c r="H321" s="293"/>
    </row>
    <row r="322" spans="1:8" s="292" customFormat="1" x14ac:dyDescent="0.25">
      <c r="A322" s="1805"/>
      <c r="B322" s="1939"/>
      <c r="C322" s="1362" t="s">
        <v>14</v>
      </c>
      <c r="D322" s="262">
        <f>D325+D328+D331+D334+D337+D340</f>
        <v>202.02</v>
      </c>
      <c r="E322" s="262">
        <f>E325+E328+E331+E334+E337+E340</f>
        <v>112.816</v>
      </c>
      <c r="F322" s="772"/>
      <c r="G322" s="272"/>
      <c r="H322" s="293"/>
    </row>
    <row r="323" spans="1:8" s="292" customFormat="1" x14ac:dyDescent="0.25">
      <c r="A323" s="1491" t="s">
        <v>556</v>
      </c>
      <c r="B323" s="1967" t="s">
        <v>1310</v>
      </c>
      <c r="C323" s="748" t="s">
        <v>8</v>
      </c>
      <c r="D323" s="262">
        <f>D324+D325</f>
        <v>3770.0129999999999</v>
      </c>
      <c r="E323" s="262">
        <f>E324+E325</f>
        <v>37.700000000000003</v>
      </c>
      <c r="F323" s="772"/>
      <c r="G323" s="272"/>
      <c r="H323" s="293"/>
    </row>
    <row r="324" spans="1:8" s="292" customFormat="1" x14ac:dyDescent="0.25">
      <c r="A324" s="1530"/>
      <c r="B324" s="1620"/>
      <c r="C324" s="932" t="s">
        <v>13</v>
      </c>
      <c r="D324" s="258">
        <v>3732.3130000000001</v>
      </c>
      <c r="E324" s="269">
        <v>0</v>
      </c>
      <c r="F324" s="772"/>
      <c r="G324" s="272"/>
      <c r="H324" s="293"/>
    </row>
    <row r="325" spans="1:8" s="292" customFormat="1" x14ac:dyDescent="0.25">
      <c r="A325" s="1805"/>
      <c r="B325" s="1621"/>
      <c r="C325" s="932" t="s">
        <v>14</v>
      </c>
      <c r="D325" s="258">
        <v>37.700000000000003</v>
      </c>
      <c r="E325" s="269">
        <v>37.700000000000003</v>
      </c>
      <c r="F325" s="772"/>
      <c r="G325" s="272"/>
      <c r="H325" s="293"/>
    </row>
    <row r="326" spans="1:8" s="292" customFormat="1" x14ac:dyDescent="0.25">
      <c r="A326" s="1491" t="s">
        <v>739</v>
      </c>
      <c r="B326" s="1967" t="s">
        <v>1311</v>
      </c>
      <c r="C326" s="748" t="s">
        <v>8</v>
      </c>
      <c r="D326" s="262">
        <f>D327+D328</f>
        <v>3093.7950000000001</v>
      </c>
      <c r="E326" s="262">
        <f>E327+E328</f>
        <v>30.937999999999999</v>
      </c>
      <c r="F326" s="772"/>
      <c r="G326" s="272"/>
      <c r="H326" s="293"/>
    </row>
    <row r="327" spans="1:8" s="292" customFormat="1" x14ac:dyDescent="0.25">
      <c r="A327" s="1530"/>
      <c r="B327" s="1620"/>
      <c r="C327" s="932" t="s">
        <v>13</v>
      </c>
      <c r="D327" s="258">
        <v>3062.857</v>
      </c>
      <c r="E327" s="258">
        <v>0</v>
      </c>
      <c r="F327" s="772"/>
      <c r="G327" s="272"/>
      <c r="H327" s="293"/>
    </row>
    <row r="328" spans="1:8" s="292" customFormat="1" x14ac:dyDescent="0.25">
      <c r="A328" s="1805"/>
      <c r="B328" s="1621"/>
      <c r="C328" s="932" t="s">
        <v>14</v>
      </c>
      <c r="D328" s="258">
        <v>30.937999999999999</v>
      </c>
      <c r="E328" s="258">
        <v>30.937999999999999</v>
      </c>
      <c r="F328" s="772"/>
      <c r="G328" s="272"/>
      <c r="H328" s="293"/>
    </row>
    <row r="329" spans="1:8" x14ac:dyDescent="0.25">
      <c r="A329" s="1491" t="s">
        <v>740</v>
      </c>
      <c r="B329" s="1804" t="s">
        <v>1101</v>
      </c>
      <c r="C329" s="748" t="s">
        <v>8</v>
      </c>
      <c r="D329" s="270">
        <f>D330+D331</f>
        <v>4417.8140000000003</v>
      </c>
      <c r="E329" s="270">
        <f>E330+E331</f>
        <v>44.177999999999997</v>
      </c>
      <c r="F329" s="773"/>
      <c r="G329" s="272"/>
    </row>
    <row r="330" spans="1:8" s="292" customFormat="1" ht="33" customHeight="1" x14ac:dyDescent="0.25">
      <c r="A330" s="1530"/>
      <c r="B330" s="1557"/>
      <c r="C330" s="932" t="s">
        <v>13</v>
      </c>
      <c r="D330" s="269">
        <v>4373.6360000000004</v>
      </c>
      <c r="E330" s="269">
        <v>0</v>
      </c>
      <c r="F330" s="773"/>
      <c r="G330" s="272"/>
      <c r="H330" s="293"/>
    </row>
    <row r="331" spans="1:8" s="292" customFormat="1" ht="14.25" customHeight="1" x14ac:dyDescent="0.25">
      <c r="A331" s="1805"/>
      <c r="B331" s="1558"/>
      <c r="C331" s="932" t="s">
        <v>14</v>
      </c>
      <c r="D331" s="269">
        <v>44.177999999999997</v>
      </c>
      <c r="E331" s="269">
        <v>44.177999999999997</v>
      </c>
      <c r="F331" s="773"/>
      <c r="G331" s="272"/>
      <c r="H331" s="293"/>
    </row>
    <row r="332" spans="1:8" x14ac:dyDescent="0.25">
      <c r="A332" s="1491" t="s">
        <v>741</v>
      </c>
      <c r="B332" s="1806" t="s">
        <v>1102</v>
      </c>
      <c r="C332" s="748" t="s">
        <v>8</v>
      </c>
      <c r="D332" s="270">
        <f>D333+D334</f>
        <v>4380.5020000000004</v>
      </c>
      <c r="E332" s="270">
        <f>E333+E334</f>
        <v>0</v>
      </c>
      <c r="F332" s="773"/>
      <c r="G332" s="272"/>
    </row>
    <row r="333" spans="1:8" s="292" customFormat="1" x14ac:dyDescent="0.25">
      <c r="A333" s="1530"/>
      <c r="B333" s="1521"/>
      <c r="C333" s="932" t="s">
        <v>13</v>
      </c>
      <c r="D333" s="269">
        <v>4336.6970000000001</v>
      </c>
      <c r="E333" s="269">
        <v>0</v>
      </c>
      <c r="F333" s="773"/>
      <c r="G333" s="272"/>
      <c r="H333" s="293"/>
    </row>
    <row r="334" spans="1:8" s="292" customFormat="1" ht="28.5" customHeight="1" x14ac:dyDescent="0.25">
      <c r="A334" s="1805"/>
      <c r="B334" s="1522"/>
      <c r="C334" s="932" t="s">
        <v>14</v>
      </c>
      <c r="D334" s="269">
        <v>43.805</v>
      </c>
      <c r="E334" s="269">
        <v>0</v>
      </c>
      <c r="F334" s="773"/>
      <c r="G334" s="272"/>
      <c r="H334" s="293"/>
    </row>
    <row r="335" spans="1:8" ht="15" customHeight="1" x14ac:dyDescent="0.25">
      <c r="A335" s="1491" t="s">
        <v>742</v>
      </c>
      <c r="B335" s="1806" t="s">
        <v>1312</v>
      </c>
      <c r="C335" s="748" t="s">
        <v>8</v>
      </c>
      <c r="D335" s="270">
        <f>D336+D337</f>
        <v>962.30900000000008</v>
      </c>
      <c r="E335" s="270">
        <f>E336+E337</f>
        <v>0</v>
      </c>
      <c r="F335" s="773"/>
      <c r="G335" s="272"/>
    </row>
    <row r="336" spans="1:8" ht="16.5" x14ac:dyDescent="0.25">
      <c r="A336" s="1530"/>
      <c r="B336" s="1521"/>
      <c r="C336" s="932" t="s">
        <v>13</v>
      </c>
      <c r="D336" s="269">
        <v>952.68600000000004</v>
      </c>
      <c r="E336" s="270">
        <v>0</v>
      </c>
      <c r="F336" s="772"/>
      <c r="G336" s="273"/>
    </row>
    <row r="337" spans="1:11" ht="24.75" customHeight="1" x14ac:dyDescent="0.25">
      <c r="A337" s="1805"/>
      <c r="B337" s="1522"/>
      <c r="C337" s="932" t="s">
        <v>14</v>
      </c>
      <c r="D337" s="269">
        <v>9.6229999999999993</v>
      </c>
      <c r="E337" s="269">
        <v>0</v>
      </c>
      <c r="F337" s="773"/>
      <c r="G337" s="274"/>
    </row>
    <row r="338" spans="1:11" ht="16.5" x14ac:dyDescent="0.25">
      <c r="A338" s="1491" t="s">
        <v>1142</v>
      </c>
      <c r="B338" s="1806" t="s">
        <v>1313</v>
      </c>
      <c r="C338" s="748" t="s">
        <v>8</v>
      </c>
      <c r="D338" s="270">
        <f>D339+D340</f>
        <v>3577.587</v>
      </c>
      <c r="E338" s="270">
        <f>E339+E340</f>
        <v>0</v>
      </c>
      <c r="F338" s="773"/>
      <c r="G338" s="274"/>
    </row>
    <row r="339" spans="1:11" ht="16.5" x14ac:dyDescent="0.25">
      <c r="A339" s="1530"/>
      <c r="B339" s="1521"/>
      <c r="C339" s="932" t="s">
        <v>13</v>
      </c>
      <c r="D339" s="269">
        <v>3541.8110000000001</v>
      </c>
      <c r="E339" s="269">
        <v>0</v>
      </c>
      <c r="F339" s="773"/>
      <c r="G339" s="274"/>
    </row>
    <row r="340" spans="1:11" ht="16.5" x14ac:dyDescent="0.25">
      <c r="A340" s="1805"/>
      <c r="B340" s="1522"/>
      <c r="C340" s="932" t="s">
        <v>14</v>
      </c>
      <c r="D340" s="269">
        <v>35.776000000000003</v>
      </c>
      <c r="E340" s="269">
        <v>0</v>
      </c>
      <c r="F340" s="773"/>
      <c r="G340" s="274"/>
    </row>
    <row r="341" spans="1:11" s="292" customFormat="1" ht="45" customHeight="1" x14ac:dyDescent="0.25">
      <c r="A341" s="1974" t="s">
        <v>1120</v>
      </c>
      <c r="B341" s="1797"/>
      <c r="C341" s="1797"/>
      <c r="D341" s="1797"/>
      <c r="E341" s="1797"/>
      <c r="F341" s="885"/>
      <c r="G341" s="275"/>
      <c r="H341" s="293"/>
    </row>
    <row r="342" spans="1:11" s="292" customFormat="1" ht="105" x14ac:dyDescent="0.25">
      <c r="A342" s="1208" t="s">
        <v>290</v>
      </c>
      <c r="B342" s="1208" t="s">
        <v>639</v>
      </c>
      <c r="C342" s="1208" t="s">
        <v>307</v>
      </c>
      <c r="D342" s="1146" t="s">
        <v>318</v>
      </c>
      <c r="E342" s="1208" t="s">
        <v>317</v>
      </c>
      <c r="F342" s="763"/>
      <c r="G342" s="275"/>
      <c r="H342" s="293"/>
    </row>
    <row r="343" spans="1:11" ht="15" customHeight="1" x14ac:dyDescent="0.25">
      <c r="A343" s="1178">
        <v>1</v>
      </c>
      <c r="B343" s="1178">
        <v>2</v>
      </c>
      <c r="C343" s="1178">
        <v>3</v>
      </c>
      <c r="D343" s="1178">
        <v>4</v>
      </c>
      <c r="E343" s="1346">
        <v>5</v>
      </c>
      <c r="F343" s="763"/>
      <c r="G343" s="276"/>
    </row>
    <row r="344" spans="1:11" ht="21" customHeight="1" x14ac:dyDescent="0.25">
      <c r="A344" s="1807" t="s">
        <v>683</v>
      </c>
      <c r="B344" s="1629"/>
      <c r="C344" s="375" t="s">
        <v>344</v>
      </c>
      <c r="D344" s="478">
        <f>D345+D346+D347+D348</f>
        <v>330743.79000000004</v>
      </c>
      <c r="E344" s="1424">
        <f>E345+E346+E347+E348</f>
        <v>170285.7</v>
      </c>
      <c r="F344" s="775"/>
      <c r="G344" s="1968"/>
      <c r="H344" s="1969"/>
      <c r="I344" s="1969"/>
      <c r="J344" s="1969"/>
      <c r="K344" s="1969"/>
    </row>
    <row r="345" spans="1:11" s="234" customFormat="1" ht="16.5" customHeight="1" x14ac:dyDescent="0.25">
      <c r="A345" s="1808"/>
      <c r="B345" s="1629"/>
      <c r="C345" s="429" t="s">
        <v>236</v>
      </c>
      <c r="D345" s="481">
        <v>0</v>
      </c>
      <c r="E345" s="548">
        <v>0</v>
      </c>
      <c r="F345" s="775"/>
      <c r="G345" s="1970"/>
      <c r="H345" s="1972"/>
      <c r="I345" s="1972"/>
      <c r="J345" s="1978"/>
      <c r="K345" s="1972"/>
    </row>
    <row r="346" spans="1:11" s="234" customFormat="1" ht="15.75" x14ac:dyDescent="0.25">
      <c r="A346" s="1808"/>
      <c r="B346" s="1629"/>
      <c r="C346" s="429" t="s">
        <v>237</v>
      </c>
      <c r="D346" s="481">
        <f>D372+D410+D355</f>
        <v>39029.640000000007</v>
      </c>
      <c r="E346" s="548">
        <f>E372+E410+E355</f>
        <v>8518.5400000000009</v>
      </c>
      <c r="F346" s="775"/>
      <c r="G346" s="1971"/>
      <c r="H346" s="1970"/>
      <c r="I346" s="1970"/>
      <c r="J346" s="1978"/>
      <c r="K346" s="1972"/>
    </row>
    <row r="347" spans="1:11" ht="23.25" customHeight="1" x14ac:dyDescent="0.25">
      <c r="A347" s="1808"/>
      <c r="B347" s="1629"/>
      <c r="C347" s="429" t="s">
        <v>238</v>
      </c>
      <c r="D347" s="481">
        <f>D349+D356+D373+D385+D407</f>
        <v>14568.65</v>
      </c>
      <c r="E347" s="548">
        <f>E349+E356+E373+E385+E407</f>
        <v>5903.46</v>
      </c>
      <c r="F347" s="775"/>
      <c r="G347" s="1068"/>
      <c r="H347" s="1070"/>
      <c r="I347" s="910"/>
      <c r="J347" s="775"/>
      <c r="K347" s="775"/>
    </row>
    <row r="348" spans="1:11" ht="22.5" customHeight="1" x14ac:dyDescent="0.25">
      <c r="A348" s="1809"/>
      <c r="B348" s="1810"/>
      <c r="C348" s="374" t="s">
        <v>239</v>
      </c>
      <c r="D348" s="481">
        <f>D391+D397+D384</f>
        <v>277145.5</v>
      </c>
      <c r="E348" s="548">
        <f>E391+E397+E384</f>
        <v>155863.70000000001</v>
      </c>
      <c r="F348" s="776"/>
      <c r="G348" s="1070"/>
      <c r="H348" s="1070"/>
      <c r="I348" s="910"/>
      <c r="J348" s="775"/>
      <c r="K348" s="775"/>
    </row>
    <row r="349" spans="1:11" ht="21.75" customHeight="1" x14ac:dyDescent="0.25">
      <c r="A349" s="1870" t="s">
        <v>293</v>
      </c>
      <c r="B349" s="1873" t="s">
        <v>735</v>
      </c>
      <c r="C349" s="1792" t="s">
        <v>238</v>
      </c>
      <c r="D349" s="1793">
        <f>D352+D353</f>
        <v>135</v>
      </c>
      <c r="E349" s="1975">
        <f>E352+E353</f>
        <v>0</v>
      </c>
      <c r="F349" s="776"/>
      <c r="G349" s="775"/>
      <c r="H349" s="1070"/>
      <c r="I349" s="910"/>
      <c r="J349" s="775"/>
      <c r="K349" s="775"/>
    </row>
    <row r="350" spans="1:11" ht="24" customHeight="1" x14ac:dyDescent="0.25">
      <c r="A350" s="1871"/>
      <c r="B350" s="1847"/>
      <c r="C350" s="1792"/>
      <c r="D350" s="1794"/>
      <c r="E350" s="1976"/>
      <c r="F350" s="777"/>
      <c r="G350" s="1070"/>
      <c r="H350" s="1070"/>
      <c r="I350" s="910"/>
      <c r="J350" s="775"/>
      <c r="K350" s="775"/>
    </row>
    <row r="351" spans="1:11" ht="45" customHeight="1" x14ac:dyDescent="0.25">
      <c r="A351" s="1872"/>
      <c r="B351" s="1847"/>
      <c r="C351" s="1792"/>
      <c r="D351" s="1795"/>
      <c r="E351" s="1977"/>
      <c r="F351" s="778"/>
      <c r="G351" s="1070"/>
      <c r="H351" s="1070"/>
      <c r="I351" s="1024"/>
      <c r="J351" s="776"/>
      <c r="K351" s="776"/>
    </row>
    <row r="352" spans="1:11" ht="30" x14ac:dyDescent="0.25">
      <c r="A352" s="67" t="s">
        <v>111</v>
      </c>
      <c r="B352" s="359" t="s">
        <v>704</v>
      </c>
      <c r="C352" s="373" t="s">
        <v>238</v>
      </c>
      <c r="D352" s="484">
        <v>35</v>
      </c>
      <c r="E352" s="1021">
        <v>0</v>
      </c>
      <c r="F352" s="778"/>
      <c r="G352" s="1070"/>
      <c r="H352" s="1070"/>
      <c r="I352" s="1024"/>
      <c r="J352" s="776"/>
      <c r="K352" s="776"/>
    </row>
    <row r="353" spans="1:11" ht="45" x14ac:dyDescent="0.25">
      <c r="A353" s="67" t="s">
        <v>114</v>
      </c>
      <c r="B353" s="476" t="s">
        <v>787</v>
      </c>
      <c r="C353" s="373" t="s">
        <v>238</v>
      </c>
      <c r="D353" s="484">
        <v>100</v>
      </c>
      <c r="E353" s="1021">
        <v>0</v>
      </c>
      <c r="F353" s="779"/>
      <c r="G353" s="1980"/>
      <c r="H353" s="1968"/>
      <c r="I353" s="928"/>
      <c r="J353" s="777"/>
      <c r="K353" s="777"/>
    </row>
    <row r="354" spans="1:11" ht="22.5" customHeight="1" x14ac:dyDescent="0.25">
      <c r="A354" s="1803" t="s">
        <v>29</v>
      </c>
      <c r="B354" s="1802" t="s">
        <v>734</v>
      </c>
      <c r="C354" s="226" t="s">
        <v>344</v>
      </c>
      <c r="D354" s="352">
        <f>D355+D356</f>
        <v>4599.57</v>
      </c>
      <c r="E354" s="548">
        <f>E355+E356</f>
        <v>471.7</v>
      </c>
      <c r="F354" s="779"/>
      <c r="G354" s="1980"/>
      <c r="H354" s="1954"/>
      <c r="I354" s="928"/>
      <c r="J354" s="778"/>
      <c r="K354" s="778"/>
    </row>
    <row r="355" spans="1:11" s="292" customFormat="1" ht="22.5" customHeight="1" x14ac:dyDescent="0.25">
      <c r="A355" s="1692"/>
      <c r="B355" s="1557"/>
      <c r="C355" s="1124" t="s">
        <v>1125</v>
      </c>
      <c r="D355" s="548">
        <f>D365+D368</f>
        <v>3899.4</v>
      </c>
      <c r="E355" s="548">
        <f>E364</f>
        <v>0</v>
      </c>
      <c r="F355" s="779"/>
      <c r="G355" s="1980"/>
      <c r="H355" s="1954"/>
      <c r="I355" s="1126"/>
      <c r="J355" s="778"/>
      <c r="K355" s="778"/>
    </row>
    <row r="356" spans="1:11" s="292" customFormat="1" ht="19.5" customHeight="1" x14ac:dyDescent="0.25">
      <c r="A356" s="1680"/>
      <c r="B356" s="1558"/>
      <c r="C356" s="1124" t="s">
        <v>238</v>
      </c>
      <c r="D356" s="548">
        <f>D357+D366+D359+D361+D369</f>
        <v>700.17</v>
      </c>
      <c r="E356" s="548">
        <f>E357+E366+E359+E361+E369</f>
        <v>471.7</v>
      </c>
      <c r="F356" s="779"/>
      <c r="G356" s="1980"/>
      <c r="H356" s="1954"/>
      <c r="I356" s="1126"/>
      <c r="J356" s="778"/>
      <c r="K356" s="778"/>
    </row>
    <row r="357" spans="1:11" ht="28.5" customHeight="1" x14ac:dyDescent="0.25">
      <c r="A357" s="503" t="s">
        <v>121</v>
      </c>
      <c r="B357" s="63" t="s">
        <v>241</v>
      </c>
      <c r="C357" s="429" t="s">
        <v>238</v>
      </c>
      <c r="D357" s="481">
        <f>D358</f>
        <v>575.79</v>
      </c>
      <c r="E357" s="1020">
        <f>E358</f>
        <v>393.3</v>
      </c>
      <c r="F357" s="780"/>
      <c r="G357" s="1980"/>
      <c r="H357" s="1954"/>
      <c r="I357" s="928"/>
      <c r="J357" s="778"/>
      <c r="K357" s="778"/>
    </row>
    <row r="358" spans="1:11" ht="60" x14ac:dyDescent="0.25">
      <c r="A358" s="64" t="s">
        <v>31</v>
      </c>
      <c r="B358" s="65" t="s">
        <v>243</v>
      </c>
      <c r="C358" s="27" t="s">
        <v>238</v>
      </c>
      <c r="D358" s="484">
        <v>575.79</v>
      </c>
      <c r="E358" s="1021">
        <v>393.3</v>
      </c>
      <c r="F358" s="780"/>
      <c r="G358" s="1954"/>
      <c r="H358" s="1954"/>
      <c r="I358" s="929"/>
      <c r="J358" s="779"/>
      <c r="K358" s="779"/>
    </row>
    <row r="359" spans="1:11" ht="42.75" x14ac:dyDescent="0.25">
      <c r="A359" s="851" t="s">
        <v>124</v>
      </c>
      <c r="B359" s="63" t="s">
        <v>244</v>
      </c>
      <c r="C359" s="429" t="s">
        <v>238</v>
      </c>
      <c r="D359" s="481">
        <f>D360</f>
        <v>65</v>
      </c>
      <c r="E359" s="1020">
        <f>E360</f>
        <v>58.4</v>
      </c>
      <c r="F359" s="781"/>
      <c r="G359" s="1981"/>
      <c r="H359" s="1979"/>
      <c r="I359" s="929"/>
      <c r="J359" s="779"/>
      <c r="K359" s="779"/>
    </row>
    <row r="360" spans="1:11" ht="33.75" customHeight="1" x14ac:dyDescent="0.25">
      <c r="A360" s="852" t="s">
        <v>34</v>
      </c>
      <c r="B360" s="355" t="s">
        <v>1121</v>
      </c>
      <c r="C360" s="27" t="s">
        <v>238</v>
      </c>
      <c r="D360" s="361">
        <v>65</v>
      </c>
      <c r="E360" s="1022">
        <v>58.4</v>
      </c>
      <c r="F360" s="782"/>
      <c r="G360" s="1025"/>
      <c r="H360" s="939"/>
      <c r="I360" s="929"/>
      <c r="J360" s="780"/>
      <c r="K360" s="780"/>
    </row>
    <row r="361" spans="1:11" ht="31.5" customHeight="1" x14ac:dyDescent="0.25">
      <c r="A361" s="853" t="s">
        <v>126</v>
      </c>
      <c r="B361" s="63" t="s">
        <v>705</v>
      </c>
      <c r="C361" s="226" t="s">
        <v>238</v>
      </c>
      <c r="D361" s="360">
        <v>20</v>
      </c>
      <c r="E361" s="1023">
        <v>20</v>
      </c>
      <c r="F361" s="783"/>
      <c r="G361" s="1025"/>
      <c r="H361" s="939"/>
      <c r="I361" s="929"/>
      <c r="J361" s="780"/>
      <c r="K361" s="780"/>
    </row>
    <row r="362" spans="1:11" ht="49.5" customHeight="1" x14ac:dyDescent="0.25">
      <c r="A362" s="853" t="s">
        <v>140</v>
      </c>
      <c r="B362" s="63" t="s">
        <v>706</v>
      </c>
      <c r="C362" s="226" t="s">
        <v>238</v>
      </c>
      <c r="D362" s="360">
        <f>D363</f>
        <v>0</v>
      </c>
      <c r="E362" s="1023">
        <f>E363</f>
        <v>0</v>
      </c>
      <c r="F362" s="784"/>
      <c r="G362" s="1025"/>
      <c r="H362" s="939"/>
      <c r="I362" s="939"/>
      <c r="J362" s="781"/>
      <c r="K362" s="781"/>
    </row>
    <row r="363" spans="1:11" ht="29.25" customHeight="1" x14ac:dyDescent="0.25">
      <c r="A363" s="853" t="s">
        <v>56</v>
      </c>
      <c r="B363" s="355" t="s">
        <v>706</v>
      </c>
      <c r="C363" s="27" t="s">
        <v>238</v>
      </c>
      <c r="D363" s="361">
        <v>0</v>
      </c>
      <c r="E363" s="361">
        <v>0</v>
      </c>
      <c r="F363" s="780"/>
      <c r="G363" s="1998"/>
      <c r="H363" s="1982"/>
      <c r="I363" s="928"/>
      <c r="J363" s="782"/>
      <c r="K363" s="782"/>
    </row>
    <row r="364" spans="1:11" s="292" customFormat="1" ht="29.25" customHeight="1" x14ac:dyDescent="0.25">
      <c r="A364" s="1801" t="s">
        <v>143</v>
      </c>
      <c r="B364" s="1798" t="s">
        <v>1124</v>
      </c>
      <c r="C364" s="1124" t="s">
        <v>1122</v>
      </c>
      <c r="D364" s="360">
        <f>D365+D366</f>
        <v>3517.65</v>
      </c>
      <c r="E364" s="360">
        <f>E365+E366</f>
        <v>0</v>
      </c>
      <c r="F364" s="780"/>
      <c r="G364" s="1998"/>
      <c r="H364" s="1982"/>
      <c r="I364" s="1126"/>
      <c r="J364" s="782"/>
      <c r="K364" s="782"/>
    </row>
    <row r="365" spans="1:11" s="292" customFormat="1" ht="29.25" customHeight="1" x14ac:dyDescent="0.25">
      <c r="A365" s="1557"/>
      <c r="B365" s="1799"/>
      <c r="C365" s="1124" t="s">
        <v>237</v>
      </c>
      <c r="D365" s="360">
        <v>3482.48</v>
      </c>
      <c r="E365" s="360">
        <v>0</v>
      </c>
      <c r="F365" s="780"/>
      <c r="G365" s="1998"/>
      <c r="H365" s="1982"/>
      <c r="I365" s="1126"/>
      <c r="J365" s="782"/>
      <c r="K365" s="782"/>
    </row>
    <row r="366" spans="1:11" s="292" customFormat="1" ht="29.25" customHeight="1" x14ac:dyDescent="0.25">
      <c r="A366" s="1558"/>
      <c r="B366" s="1800"/>
      <c r="C366" s="1124" t="s">
        <v>1123</v>
      </c>
      <c r="D366" s="360">
        <v>35.17</v>
      </c>
      <c r="E366" s="360">
        <v>0</v>
      </c>
      <c r="F366" s="780"/>
      <c r="G366" s="1998"/>
      <c r="H366" s="1982"/>
      <c r="I366" s="1126"/>
      <c r="J366" s="782"/>
      <c r="K366" s="782"/>
    </row>
    <row r="367" spans="1:11" s="292" customFormat="1" ht="15.75" customHeight="1" x14ac:dyDescent="0.25">
      <c r="A367" s="1801" t="s">
        <v>145</v>
      </c>
      <c r="B367" s="1798" t="s">
        <v>1316</v>
      </c>
      <c r="C367" s="1367" t="s">
        <v>1122</v>
      </c>
      <c r="D367" s="360">
        <f>D368+D369</f>
        <v>421.13</v>
      </c>
      <c r="E367" s="360">
        <f>E368+E369</f>
        <v>0</v>
      </c>
      <c r="F367" s="780"/>
      <c r="G367" s="1998"/>
      <c r="H367" s="1982"/>
      <c r="I367" s="1366"/>
      <c r="J367" s="782"/>
      <c r="K367" s="782"/>
    </row>
    <row r="368" spans="1:11" s="292" customFormat="1" ht="18" customHeight="1" x14ac:dyDescent="0.25">
      <c r="A368" s="1557"/>
      <c r="B368" s="1799"/>
      <c r="C368" s="1367" t="s">
        <v>237</v>
      </c>
      <c r="D368" s="360">
        <v>416.92</v>
      </c>
      <c r="E368" s="360">
        <v>0</v>
      </c>
      <c r="F368" s="780"/>
      <c r="G368" s="1998"/>
      <c r="H368" s="1982"/>
      <c r="I368" s="1366"/>
      <c r="J368" s="782"/>
      <c r="K368" s="782"/>
    </row>
    <row r="369" spans="1:11" s="292" customFormat="1" ht="16.5" customHeight="1" x14ac:dyDescent="0.25">
      <c r="A369" s="1558"/>
      <c r="B369" s="1800"/>
      <c r="C369" s="1367" t="s">
        <v>1123</v>
      </c>
      <c r="D369" s="360">
        <v>4.21</v>
      </c>
      <c r="E369" s="360">
        <v>0</v>
      </c>
      <c r="F369" s="780"/>
      <c r="G369" s="1998"/>
      <c r="H369" s="1982"/>
      <c r="I369" s="1366"/>
      <c r="J369" s="782"/>
      <c r="K369" s="782"/>
    </row>
    <row r="370" spans="1:11" ht="13.5" customHeight="1" x14ac:dyDescent="0.25">
      <c r="A370" s="1788" t="s">
        <v>62</v>
      </c>
      <c r="B370" s="1873" t="s">
        <v>247</v>
      </c>
      <c r="C370" s="226" t="s">
        <v>344</v>
      </c>
      <c r="D370" s="360">
        <f>D371+D372+D373+D374</f>
        <v>13800</v>
      </c>
      <c r="E370" s="360">
        <f>E371+E372+E373+E374</f>
        <v>0</v>
      </c>
      <c r="F370" s="780"/>
      <c r="G370" s="1998"/>
      <c r="H370" s="1983"/>
      <c r="I370" s="1964"/>
      <c r="J370" s="1973"/>
      <c r="K370" s="1973"/>
    </row>
    <row r="371" spans="1:11" ht="20.25" customHeight="1" x14ac:dyDescent="0.25">
      <c r="A371" s="1719"/>
      <c r="B371" s="1874"/>
      <c r="C371" s="226" t="s">
        <v>236</v>
      </c>
      <c r="D371" s="360">
        <f>D376</f>
        <v>0</v>
      </c>
      <c r="E371" s="360">
        <f>E376</f>
        <v>0</v>
      </c>
      <c r="F371" s="780"/>
      <c r="G371" s="1979"/>
      <c r="H371" s="1983"/>
      <c r="I371" s="1964"/>
      <c r="J371" s="1973"/>
      <c r="K371" s="1973"/>
    </row>
    <row r="372" spans="1:11" ht="21.75" customHeight="1" x14ac:dyDescent="0.25">
      <c r="A372" s="1719"/>
      <c r="B372" s="1874"/>
      <c r="C372" s="226" t="s">
        <v>237</v>
      </c>
      <c r="D372" s="360">
        <f t="shared" ref="D372:E374" si="3">D382</f>
        <v>9660</v>
      </c>
      <c r="E372" s="360">
        <f t="shared" si="3"/>
        <v>0</v>
      </c>
      <c r="F372" s="782"/>
      <c r="G372" s="1025"/>
      <c r="H372" s="1026"/>
      <c r="I372" s="929"/>
      <c r="J372" s="780"/>
      <c r="K372" s="780"/>
    </row>
    <row r="373" spans="1:11" ht="15" customHeight="1" x14ac:dyDescent="0.25">
      <c r="A373" s="1719"/>
      <c r="B373" s="1874"/>
      <c r="C373" s="226" t="s">
        <v>238</v>
      </c>
      <c r="D373" s="360">
        <f t="shared" si="3"/>
        <v>50</v>
      </c>
      <c r="E373" s="360">
        <f t="shared" si="3"/>
        <v>0</v>
      </c>
      <c r="F373" s="782"/>
      <c r="G373" s="1025"/>
      <c r="H373" s="1027"/>
      <c r="I373" s="929"/>
      <c r="J373" s="780"/>
      <c r="K373" s="780"/>
    </row>
    <row r="374" spans="1:11" s="234" customFormat="1" ht="15" customHeight="1" x14ac:dyDescent="0.25">
      <c r="A374" s="1719"/>
      <c r="B374" s="1874"/>
      <c r="C374" s="374" t="s">
        <v>239</v>
      </c>
      <c r="D374" s="360">
        <f t="shared" si="3"/>
        <v>4090</v>
      </c>
      <c r="E374" s="360">
        <f t="shared" si="3"/>
        <v>0</v>
      </c>
      <c r="F374" s="785"/>
      <c r="G374" s="1025"/>
      <c r="H374" s="1027"/>
      <c r="I374" s="929"/>
      <c r="J374" s="780"/>
      <c r="K374" s="780"/>
    </row>
    <row r="375" spans="1:11" x14ac:dyDescent="0.25">
      <c r="A375" s="1848" t="s">
        <v>129</v>
      </c>
      <c r="B375" s="1846" t="s">
        <v>625</v>
      </c>
      <c r="C375" s="429" t="s">
        <v>344</v>
      </c>
      <c r="D375" s="360">
        <f>D376+D377+D378+D379</f>
        <v>13800</v>
      </c>
      <c r="E375" s="360">
        <f>E376+E377+E378+E379</f>
        <v>0</v>
      </c>
      <c r="F375" s="370"/>
      <c r="G375" s="1980"/>
      <c r="H375" s="1982"/>
      <c r="I375" s="844"/>
      <c r="J375" s="782"/>
      <c r="K375" s="782"/>
    </row>
    <row r="376" spans="1:11" ht="18.75" customHeight="1" x14ac:dyDescent="0.25">
      <c r="A376" s="1847"/>
      <c r="B376" s="1847"/>
      <c r="C376" s="27" t="s">
        <v>236</v>
      </c>
      <c r="D376" s="361">
        <f t="shared" ref="D376:E379" si="4">D381</f>
        <v>0</v>
      </c>
      <c r="E376" s="361">
        <f t="shared" si="4"/>
        <v>0</v>
      </c>
      <c r="F376" s="370"/>
      <c r="G376" s="1980"/>
      <c r="H376" s="1983"/>
      <c r="I376" s="928"/>
      <c r="J376" s="782"/>
      <c r="K376" s="782"/>
    </row>
    <row r="377" spans="1:11" ht="16.5" customHeight="1" x14ac:dyDescent="0.25">
      <c r="A377" s="1847"/>
      <c r="B377" s="1847"/>
      <c r="C377" s="27" t="s">
        <v>237</v>
      </c>
      <c r="D377" s="361">
        <v>9660</v>
      </c>
      <c r="E377" s="361">
        <f t="shared" si="4"/>
        <v>0</v>
      </c>
      <c r="F377" s="370"/>
      <c r="G377" s="1028"/>
      <c r="H377" s="1029"/>
      <c r="I377" s="1030"/>
      <c r="J377" s="785"/>
      <c r="K377" s="785"/>
    </row>
    <row r="378" spans="1:11" s="234" customFormat="1" x14ac:dyDescent="0.25">
      <c r="A378" s="1847"/>
      <c r="B378" s="1847"/>
      <c r="C378" s="27" t="s">
        <v>238</v>
      </c>
      <c r="D378" s="361">
        <v>50</v>
      </c>
      <c r="E378" s="361">
        <f t="shared" si="4"/>
        <v>0</v>
      </c>
      <c r="F378" s="370"/>
      <c r="G378" s="277"/>
      <c r="H378" s="389"/>
      <c r="I378" s="370"/>
      <c r="J378" s="370"/>
      <c r="K378" s="370"/>
    </row>
    <row r="379" spans="1:11" ht="17.25" customHeight="1" x14ac:dyDescent="0.25">
      <c r="A379" s="1847"/>
      <c r="B379" s="1847"/>
      <c r="C379" s="27" t="s">
        <v>239</v>
      </c>
      <c r="D379" s="361">
        <v>4090</v>
      </c>
      <c r="E379" s="361">
        <f t="shared" si="4"/>
        <v>0</v>
      </c>
      <c r="F379" s="370"/>
      <c r="G379" s="277"/>
      <c r="H379" s="389"/>
      <c r="I379" s="370"/>
      <c r="J379" s="370"/>
      <c r="K379" s="370"/>
    </row>
    <row r="380" spans="1:11" ht="13.5" customHeight="1" x14ac:dyDescent="0.25">
      <c r="A380" s="1848" t="s">
        <v>64</v>
      </c>
      <c r="B380" s="1846" t="s">
        <v>707</v>
      </c>
      <c r="C380" s="429" t="s">
        <v>344</v>
      </c>
      <c r="D380" s="360">
        <f>D381+D382+D383+D384</f>
        <v>13800</v>
      </c>
      <c r="E380" s="360">
        <f>E381+E382+E383+E384</f>
        <v>0</v>
      </c>
      <c r="F380" s="370"/>
      <c r="G380" s="277"/>
      <c r="H380" s="389"/>
      <c r="I380" s="370"/>
      <c r="J380" s="370"/>
      <c r="K380" s="370"/>
    </row>
    <row r="381" spans="1:11" ht="15.75" customHeight="1" x14ac:dyDescent="0.25">
      <c r="A381" s="1847"/>
      <c r="B381" s="1847"/>
      <c r="C381" s="27" t="s">
        <v>236</v>
      </c>
      <c r="D381" s="361">
        <v>0</v>
      </c>
      <c r="E381" s="361">
        <v>0</v>
      </c>
      <c r="F381" s="370"/>
      <c r="G381" s="277"/>
      <c r="H381" s="389"/>
      <c r="I381" s="370"/>
      <c r="J381" s="370"/>
      <c r="K381" s="370"/>
    </row>
    <row r="382" spans="1:11" x14ac:dyDescent="0.25">
      <c r="A382" s="1847"/>
      <c r="B382" s="1847"/>
      <c r="C382" s="27" t="s">
        <v>237</v>
      </c>
      <c r="D382" s="361">
        <v>9660</v>
      </c>
      <c r="E382" s="361">
        <v>0</v>
      </c>
      <c r="F382" s="370"/>
      <c r="G382" s="277"/>
      <c r="H382" s="389"/>
      <c r="I382" s="370"/>
      <c r="J382" s="370"/>
      <c r="K382" s="370"/>
    </row>
    <row r="383" spans="1:11" x14ac:dyDescent="0.25">
      <c r="A383" s="1847"/>
      <c r="B383" s="1847"/>
      <c r="C383" s="27" t="s">
        <v>238</v>
      </c>
      <c r="D383" s="361">
        <v>50</v>
      </c>
      <c r="E383" s="361">
        <v>0</v>
      </c>
      <c r="F383" s="370"/>
      <c r="G383" s="277"/>
      <c r="H383" s="389"/>
      <c r="I383" s="370"/>
      <c r="J383" s="370"/>
      <c r="K383" s="370"/>
    </row>
    <row r="384" spans="1:11" ht="20.25" customHeight="1" x14ac:dyDescent="0.25">
      <c r="A384" s="1847"/>
      <c r="B384" s="1847"/>
      <c r="C384" s="27" t="s">
        <v>239</v>
      </c>
      <c r="D384" s="361">
        <v>4090</v>
      </c>
      <c r="E384" s="361">
        <v>0</v>
      </c>
      <c r="F384" s="370"/>
      <c r="G384" s="277"/>
      <c r="H384" s="389"/>
      <c r="I384" s="370"/>
      <c r="J384" s="370"/>
      <c r="K384" s="370"/>
    </row>
    <row r="385" spans="1:11" ht="68.25" customHeight="1" x14ac:dyDescent="0.25">
      <c r="A385" s="504" t="s">
        <v>86</v>
      </c>
      <c r="B385" s="480" t="s">
        <v>248</v>
      </c>
      <c r="C385" s="899" t="s">
        <v>238</v>
      </c>
      <c r="D385" s="548">
        <f>D386</f>
        <v>11108</v>
      </c>
      <c r="E385" s="548">
        <f>E386</f>
        <v>5076.76</v>
      </c>
      <c r="F385" s="370"/>
      <c r="G385" s="277"/>
      <c r="H385" s="389"/>
      <c r="I385" s="370"/>
      <c r="J385" s="370"/>
      <c r="K385" s="370"/>
    </row>
    <row r="386" spans="1:11" ht="32.25" customHeight="1" x14ac:dyDescent="0.25">
      <c r="A386" s="35" t="s">
        <v>158</v>
      </c>
      <c r="B386" s="353" t="s">
        <v>251</v>
      </c>
      <c r="C386" s="27" t="s">
        <v>238</v>
      </c>
      <c r="D386" s="484">
        <f>D387+D388</f>
        <v>11108</v>
      </c>
      <c r="E386" s="484">
        <f>E387+E388</f>
        <v>5076.76</v>
      </c>
      <c r="F386" s="370"/>
      <c r="G386" s="277"/>
      <c r="H386" s="389"/>
      <c r="I386" s="370"/>
      <c r="J386" s="370"/>
      <c r="K386" s="370"/>
    </row>
    <row r="387" spans="1:11" ht="45" x14ac:dyDescent="0.25">
      <c r="A387" s="354" t="s">
        <v>340</v>
      </c>
      <c r="B387" s="349" t="s">
        <v>708</v>
      </c>
      <c r="C387" s="27" t="s">
        <v>238</v>
      </c>
      <c r="D387" s="484">
        <v>11028</v>
      </c>
      <c r="E387" s="484">
        <v>5068.76</v>
      </c>
      <c r="F387" s="370"/>
      <c r="G387" s="277"/>
      <c r="H387" s="389"/>
      <c r="I387" s="370"/>
      <c r="J387" s="370"/>
      <c r="K387" s="370"/>
    </row>
    <row r="388" spans="1:11" s="292" customFormat="1" x14ac:dyDescent="0.25">
      <c r="A388" s="354" t="s">
        <v>341</v>
      </c>
      <c r="B388" s="349" t="s">
        <v>1126</v>
      </c>
      <c r="C388" s="27" t="s">
        <v>238</v>
      </c>
      <c r="D388" s="484">
        <v>80</v>
      </c>
      <c r="E388" s="484">
        <v>8</v>
      </c>
      <c r="F388" s="370"/>
      <c r="G388" s="277"/>
      <c r="H388" s="389"/>
      <c r="I388" s="370"/>
      <c r="J388" s="370"/>
      <c r="K388" s="370"/>
    </row>
    <row r="389" spans="1:11" ht="42.75" x14ac:dyDescent="0.25">
      <c r="A389" s="455" t="s">
        <v>167</v>
      </c>
      <c r="B389" s="456" t="s">
        <v>1016</v>
      </c>
      <c r="C389" s="899" t="s">
        <v>239</v>
      </c>
      <c r="D389" s="548">
        <f>D390</f>
        <v>273055.5</v>
      </c>
      <c r="E389" s="548">
        <f>E390</f>
        <v>155863.70000000001</v>
      </c>
      <c r="F389" s="370"/>
      <c r="G389" s="277"/>
      <c r="H389" s="389"/>
      <c r="I389" s="370"/>
      <c r="J389" s="370"/>
      <c r="K389" s="370"/>
    </row>
    <row r="390" spans="1:11" ht="32.25" customHeight="1" x14ac:dyDescent="0.25">
      <c r="A390" s="432" t="s">
        <v>436</v>
      </c>
      <c r="B390" s="520" t="s">
        <v>709</v>
      </c>
      <c r="C390" s="85"/>
      <c r="D390" s="548">
        <f>D391+D397</f>
        <v>273055.5</v>
      </c>
      <c r="E390" s="548">
        <f>E391+E397</f>
        <v>155863.70000000001</v>
      </c>
      <c r="G390" s="277"/>
      <c r="H390" s="389"/>
      <c r="I390" s="370"/>
      <c r="J390" s="370"/>
      <c r="K390" s="370"/>
    </row>
    <row r="391" spans="1:11" ht="48.75" customHeight="1" x14ac:dyDescent="0.25">
      <c r="A391" s="354" t="s">
        <v>111</v>
      </c>
      <c r="B391" s="520" t="s">
        <v>255</v>
      </c>
      <c r="C391" s="899" t="s">
        <v>239</v>
      </c>
      <c r="D391" s="548">
        <f>D392+D393+D394+D395+D396</f>
        <v>247800</v>
      </c>
      <c r="E391" s="548">
        <f>E392+E393+E394+E395+E396</f>
        <v>109483.3</v>
      </c>
      <c r="G391" s="277"/>
      <c r="H391" s="389"/>
      <c r="I391" s="370"/>
      <c r="J391" s="370"/>
      <c r="K391" s="370"/>
    </row>
    <row r="392" spans="1:11" s="292" customFormat="1" ht="45.75" customHeight="1" x14ac:dyDescent="0.25">
      <c r="A392" s="354" t="s">
        <v>308</v>
      </c>
      <c r="B392" s="519" t="s">
        <v>256</v>
      </c>
      <c r="C392" s="27" t="s">
        <v>239</v>
      </c>
      <c r="D392" s="484">
        <v>182000</v>
      </c>
      <c r="E392" s="484">
        <v>75727.3</v>
      </c>
      <c r="G392" s="277"/>
      <c r="H392" s="389"/>
      <c r="I392" s="370"/>
      <c r="J392" s="370"/>
      <c r="K392" s="370"/>
    </row>
    <row r="393" spans="1:11" s="292" customFormat="1" ht="32.25" customHeight="1" x14ac:dyDescent="0.25">
      <c r="A393" s="354" t="s">
        <v>309</v>
      </c>
      <c r="B393" s="519" t="s">
        <v>257</v>
      </c>
      <c r="C393" s="27" t="s">
        <v>239</v>
      </c>
      <c r="D393" s="484">
        <v>0</v>
      </c>
      <c r="E393" s="484">
        <v>0</v>
      </c>
      <c r="G393" s="302"/>
      <c r="H393" s="293"/>
    </row>
    <row r="394" spans="1:11" ht="33.75" customHeight="1" x14ac:dyDescent="0.25">
      <c r="A394" s="354" t="s">
        <v>310</v>
      </c>
      <c r="B394" s="519" t="s">
        <v>258</v>
      </c>
      <c r="C394" s="27" t="s">
        <v>239</v>
      </c>
      <c r="D394" s="484">
        <v>3800</v>
      </c>
      <c r="E394" s="484">
        <v>2000</v>
      </c>
      <c r="G394" s="73"/>
    </row>
    <row r="395" spans="1:11" ht="34.5" customHeight="1" x14ac:dyDescent="0.25">
      <c r="A395" s="67" t="s">
        <v>469</v>
      </c>
      <c r="B395" s="519" t="s">
        <v>259</v>
      </c>
      <c r="C395" s="27" t="s">
        <v>239</v>
      </c>
      <c r="D395" s="484">
        <v>60500</v>
      </c>
      <c r="E395" s="442">
        <v>30356</v>
      </c>
      <c r="G395" s="73"/>
    </row>
    <row r="396" spans="1:11" ht="24.75" customHeight="1" x14ac:dyDescent="0.25">
      <c r="A396" s="67" t="s">
        <v>470</v>
      </c>
      <c r="B396" s="519" t="s">
        <v>260</v>
      </c>
      <c r="C396" s="27" t="s">
        <v>239</v>
      </c>
      <c r="D396" s="484">
        <v>1500</v>
      </c>
      <c r="E396" s="442">
        <v>1400</v>
      </c>
      <c r="G396" s="73"/>
    </row>
    <row r="397" spans="1:11" ht="33" customHeight="1" x14ac:dyDescent="0.25">
      <c r="A397" s="443" t="s">
        <v>114</v>
      </c>
      <c r="B397" s="516" t="s">
        <v>262</v>
      </c>
      <c r="C397" s="85" t="s">
        <v>239</v>
      </c>
      <c r="D397" s="506">
        <f>D398+D399+D400+D401+D402+D403</f>
        <v>25255.5</v>
      </c>
      <c r="E397" s="506">
        <f>E398+E399+E400+E401+E402+E403</f>
        <v>46380.4</v>
      </c>
      <c r="G397" s="73"/>
    </row>
    <row r="398" spans="1:11" x14ac:dyDescent="0.25">
      <c r="A398" s="67" t="s">
        <v>297</v>
      </c>
      <c r="B398" s="517" t="s">
        <v>263</v>
      </c>
      <c r="C398" s="515" t="s">
        <v>239</v>
      </c>
      <c r="D398" s="484">
        <v>0</v>
      </c>
      <c r="E398" s="442">
        <v>22765</v>
      </c>
      <c r="G398" s="73"/>
    </row>
    <row r="399" spans="1:11" ht="39" customHeight="1" x14ac:dyDescent="0.25">
      <c r="A399" s="67" t="s">
        <v>298</v>
      </c>
      <c r="B399" s="517" t="s">
        <v>264</v>
      </c>
      <c r="C399" s="515" t="s">
        <v>239</v>
      </c>
      <c r="D399" s="484">
        <v>0</v>
      </c>
      <c r="E399" s="442">
        <v>0</v>
      </c>
      <c r="G399" s="73"/>
    </row>
    <row r="400" spans="1:11" s="292" customFormat="1" ht="27" customHeight="1" x14ac:dyDescent="0.25">
      <c r="A400" s="67" t="s">
        <v>299</v>
      </c>
      <c r="B400" s="517" t="s">
        <v>265</v>
      </c>
      <c r="C400" s="515" t="s">
        <v>239</v>
      </c>
      <c r="D400" s="484">
        <v>12000</v>
      </c>
      <c r="E400" s="442">
        <v>21000</v>
      </c>
      <c r="G400" s="302"/>
      <c r="H400" s="293"/>
    </row>
    <row r="401" spans="1:8" s="292" customFormat="1" ht="27" customHeight="1" x14ac:dyDescent="0.25">
      <c r="A401" s="67" t="s">
        <v>300</v>
      </c>
      <c r="B401" s="517" t="s">
        <v>266</v>
      </c>
      <c r="C401" s="515" t="s">
        <v>239</v>
      </c>
      <c r="D401" s="484">
        <v>5000</v>
      </c>
      <c r="E401" s="484">
        <v>2500</v>
      </c>
      <c r="G401" s="302"/>
      <c r="H401" s="293"/>
    </row>
    <row r="402" spans="1:8" s="292" customFormat="1" ht="31.5" customHeight="1" x14ac:dyDescent="0.25">
      <c r="A402" s="67" t="s">
        <v>301</v>
      </c>
      <c r="B402" s="517" t="s">
        <v>258</v>
      </c>
      <c r="C402" s="515" t="s">
        <v>239</v>
      </c>
      <c r="D402" s="484">
        <v>255.5</v>
      </c>
      <c r="E402" s="442">
        <v>115.4</v>
      </c>
      <c r="G402" s="302"/>
      <c r="H402" s="293"/>
    </row>
    <row r="403" spans="1:8" s="292" customFormat="1" ht="42.75" customHeight="1" x14ac:dyDescent="0.25">
      <c r="A403" s="67" t="s">
        <v>302</v>
      </c>
      <c r="B403" s="517" t="s">
        <v>267</v>
      </c>
      <c r="C403" s="515" t="s">
        <v>239</v>
      </c>
      <c r="D403" s="484">
        <v>8000</v>
      </c>
      <c r="E403" s="442">
        <v>0</v>
      </c>
      <c r="G403" s="302"/>
      <c r="H403" s="293"/>
    </row>
    <row r="404" spans="1:8" s="292" customFormat="1" ht="16.5" customHeight="1" x14ac:dyDescent="0.25">
      <c r="A404" s="1862"/>
      <c r="B404" s="1801" t="s">
        <v>1130</v>
      </c>
      <c r="C404" s="85" t="s">
        <v>344</v>
      </c>
      <c r="D404" s="484">
        <f>D405+D406+D407</f>
        <v>28045.72</v>
      </c>
      <c r="E404" s="484">
        <f>E405+E406+E407</f>
        <v>8873.5400000000009</v>
      </c>
      <c r="G404" s="302"/>
      <c r="H404" s="293"/>
    </row>
    <row r="405" spans="1:8" s="292" customFormat="1" ht="25.5" customHeight="1" x14ac:dyDescent="0.25">
      <c r="A405" s="1667"/>
      <c r="B405" s="1860"/>
      <c r="C405" s="85" t="s">
        <v>236</v>
      </c>
      <c r="D405" s="484">
        <f>D409</f>
        <v>0</v>
      </c>
      <c r="E405" s="484">
        <f>E409</f>
        <v>0</v>
      </c>
      <c r="G405" s="302"/>
      <c r="H405" s="293"/>
    </row>
    <row r="406" spans="1:8" s="292" customFormat="1" ht="21.75" customHeight="1" x14ac:dyDescent="0.25">
      <c r="A406" s="1667"/>
      <c r="B406" s="1860"/>
      <c r="C406" s="85" t="s">
        <v>253</v>
      </c>
      <c r="D406" s="484">
        <f>D418+D419+D420</f>
        <v>25470.240000000002</v>
      </c>
      <c r="E406" s="484">
        <f>E410</f>
        <v>8518.5400000000009</v>
      </c>
      <c r="G406" s="302"/>
      <c r="H406" s="293"/>
    </row>
    <row r="407" spans="1:8" s="292" customFormat="1" ht="25.5" customHeight="1" x14ac:dyDescent="0.25">
      <c r="A407" s="1668"/>
      <c r="B407" s="1861"/>
      <c r="C407" s="444" t="s">
        <v>238</v>
      </c>
      <c r="D407" s="484">
        <f>D411+D421</f>
        <v>2575.48</v>
      </c>
      <c r="E407" s="484">
        <f>E411+E421</f>
        <v>355</v>
      </c>
      <c r="G407" s="302"/>
      <c r="H407" s="293"/>
    </row>
    <row r="408" spans="1:8" s="292" customFormat="1" ht="24" customHeight="1" x14ac:dyDescent="0.25">
      <c r="A408" s="1995" t="s">
        <v>29</v>
      </c>
      <c r="B408" s="1802" t="s">
        <v>1015</v>
      </c>
      <c r="C408" s="85" t="s">
        <v>344</v>
      </c>
      <c r="D408" s="441">
        <f>D409+D410+D411</f>
        <v>25920.720000000001</v>
      </c>
      <c r="E408" s="548">
        <f>E409+E410+E411</f>
        <v>8838.5400000000009</v>
      </c>
      <c r="G408" s="302"/>
      <c r="H408" s="293"/>
    </row>
    <row r="409" spans="1:8" ht="18" customHeight="1" x14ac:dyDescent="0.25">
      <c r="A409" s="1996"/>
      <c r="B409" s="1993"/>
      <c r="C409" s="85" t="s">
        <v>236</v>
      </c>
      <c r="D409" s="148">
        <v>0</v>
      </c>
      <c r="E409" s="148">
        <v>0</v>
      </c>
      <c r="G409" s="73"/>
    </row>
    <row r="410" spans="1:8" ht="20.25" customHeight="1" x14ac:dyDescent="0.25">
      <c r="A410" s="1996"/>
      <c r="B410" s="1993"/>
      <c r="C410" s="85" t="s">
        <v>253</v>
      </c>
      <c r="D410" s="1137">
        <f>D418+D419+D420</f>
        <v>25470.240000000002</v>
      </c>
      <c r="E410" s="1137">
        <f>E418+E419+E420</f>
        <v>8518.5400000000009</v>
      </c>
      <c r="G410" s="73"/>
    </row>
    <row r="411" spans="1:8" ht="15" customHeight="1" x14ac:dyDescent="0.25">
      <c r="A411" s="1997"/>
      <c r="B411" s="1994"/>
      <c r="C411" s="444" t="s">
        <v>238</v>
      </c>
      <c r="D411" s="362">
        <f>D413</f>
        <v>450.48</v>
      </c>
      <c r="E411" s="362">
        <f>E413</f>
        <v>320</v>
      </c>
      <c r="G411" s="73"/>
    </row>
    <row r="412" spans="1:8" ht="28.5" x14ac:dyDescent="0.25">
      <c r="A412" s="364" t="s">
        <v>121</v>
      </c>
      <c r="B412" s="445" t="s">
        <v>710</v>
      </c>
      <c r="C412" s="85"/>
      <c r="D412" s="147"/>
      <c r="E412" s="146"/>
      <c r="G412" s="73"/>
    </row>
    <row r="413" spans="1:8" ht="30" x14ac:dyDescent="0.25">
      <c r="A413" s="354" t="s">
        <v>31</v>
      </c>
      <c r="B413" s="349" t="s">
        <v>711</v>
      </c>
      <c r="C413" s="27" t="s">
        <v>238</v>
      </c>
      <c r="D413" s="145">
        <f>D414+D415+D416+D417</f>
        <v>450.48</v>
      </c>
      <c r="E413" s="145">
        <f>E414+E415+E416+E417</f>
        <v>320</v>
      </c>
      <c r="G413" s="73"/>
    </row>
    <row r="414" spans="1:8" ht="34.5" customHeight="1" x14ac:dyDescent="0.25">
      <c r="A414" s="354" t="s">
        <v>627</v>
      </c>
      <c r="B414" s="349" t="s">
        <v>269</v>
      </c>
      <c r="C414" s="27" t="s">
        <v>238</v>
      </c>
      <c r="D414" s="145">
        <v>90</v>
      </c>
      <c r="E414" s="145">
        <v>0</v>
      </c>
      <c r="G414" s="73"/>
    </row>
    <row r="415" spans="1:8" s="292" customFormat="1" ht="56.25" customHeight="1" x14ac:dyDescent="0.25">
      <c r="A415" s="354" t="s">
        <v>628</v>
      </c>
      <c r="B415" s="363" t="s">
        <v>712</v>
      </c>
      <c r="C415" s="27" t="s">
        <v>238</v>
      </c>
      <c r="D415" s="143">
        <v>300</v>
      </c>
      <c r="E415" s="143">
        <v>290</v>
      </c>
      <c r="G415" s="302"/>
      <c r="H415" s="293"/>
    </row>
    <row r="416" spans="1:8" ht="15" customHeight="1" x14ac:dyDescent="0.25">
      <c r="A416" s="354" t="s">
        <v>629</v>
      </c>
      <c r="B416" s="349" t="s">
        <v>270</v>
      </c>
      <c r="C416" s="27" t="s">
        <v>238</v>
      </c>
      <c r="D416" s="143">
        <v>60</v>
      </c>
      <c r="E416" s="144">
        <v>30</v>
      </c>
      <c r="G416" s="73"/>
    </row>
    <row r="417" spans="1:8" ht="30" x14ac:dyDescent="0.25">
      <c r="A417" s="354" t="s">
        <v>736</v>
      </c>
      <c r="B417" s="349" t="s">
        <v>737</v>
      </c>
      <c r="C417" s="27" t="s">
        <v>238</v>
      </c>
      <c r="D417" s="143">
        <v>0.48</v>
      </c>
      <c r="E417" s="143">
        <v>0</v>
      </c>
      <c r="G417" s="73"/>
    </row>
    <row r="418" spans="1:8" ht="45" x14ac:dyDescent="0.25">
      <c r="A418" s="354" t="s">
        <v>32</v>
      </c>
      <c r="B418" s="349" t="s">
        <v>207</v>
      </c>
      <c r="C418" s="27" t="s">
        <v>237</v>
      </c>
      <c r="D418" s="143">
        <v>16021.15</v>
      </c>
      <c r="E418" s="143">
        <v>5550.97</v>
      </c>
      <c r="G418" s="73"/>
    </row>
    <row r="419" spans="1:8" x14ac:dyDescent="0.25">
      <c r="A419" s="354" t="s">
        <v>449</v>
      </c>
      <c r="B419" s="349" t="s">
        <v>210</v>
      </c>
      <c r="C419" s="27" t="s">
        <v>237</v>
      </c>
      <c r="D419" s="143">
        <v>6866.21</v>
      </c>
      <c r="E419" s="143">
        <v>1903.45</v>
      </c>
      <c r="G419" s="73"/>
    </row>
    <row r="420" spans="1:8" ht="45" x14ac:dyDescent="0.25">
      <c r="A420" s="354" t="s">
        <v>450</v>
      </c>
      <c r="B420" s="349" t="s">
        <v>713</v>
      </c>
      <c r="C420" s="27" t="s">
        <v>237</v>
      </c>
      <c r="D420" s="1138">
        <v>2582.88</v>
      </c>
      <c r="E420" s="1138">
        <v>1064.1199999999999</v>
      </c>
      <c r="G420" s="73"/>
    </row>
    <row r="421" spans="1:8" s="292" customFormat="1" ht="28.5" x14ac:dyDescent="0.25">
      <c r="A421" s="365" t="s">
        <v>153</v>
      </c>
      <c r="B421" s="353" t="s">
        <v>471</v>
      </c>
      <c r="C421" s="226" t="s">
        <v>238</v>
      </c>
      <c r="D421" s="366">
        <f>D422+D425+D427</f>
        <v>2125</v>
      </c>
      <c r="E421" s="366">
        <f>E422+E425+E427</f>
        <v>35</v>
      </c>
      <c r="G421" s="302"/>
      <c r="H421" s="293"/>
    </row>
    <row r="422" spans="1:8" s="292" customFormat="1" ht="42.75" x14ac:dyDescent="0.25">
      <c r="A422" s="365" t="s">
        <v>129</v>
      </c>
      <c r="B422" s="1122" t="s">
        <v>1127</v>
      </c>
      <c r="C422" s="1124" t="s">
        <v>238</v>
      </c>
      <c r="D422" s="366">
        <f>D423+D424</f>
        <v>1300</v>
      </c>
      <c r="E422" s="366">
        <f>E423+E424</f>
        <v>0</v>
      </c>
      <c r="G422" s="302"/>
      <c r="H422" s="293"/>
    </row>
    <row r="423" spans="1:8" s="292" customFormat="1" ht="30" x14ac:dyDescent="0.25">
      <c r="A423" s="209" t="s">
        <v>64</v>
      </c>
      <c r="B423" s="349" t="s">
        <v>1128</v>
      </c>
      <c r="C423" s="27" t="s">
        <v>238</v>
      </c>
      <c r="D423" s="356">
        <v>900</v>
      </c>
      <c r="E423" s="356">
        <v>0</v>
      </c>
      <c r="G423" s="302"/>
      <c r="H423" s="293"/>
    </row>
    <row r="424" spans="1:8" s="292" customFormat="1" ht="30" x14ac:dyDescent="0.25">
      <c r="A424" s="209" t="s">
        <v>65</v>
      </c>
      <c r="B424" s="349" t="s">
        <v>1129</v>
      </c>
      <c r="C424" s="27" t="s">
        <v>238</v>
      </c>
      <c r="D424" s="356">
        <v>400</v>
      </c>
      <c r="E424" s="356">
        <v>0</v>
      </c>
      <c r="G424" s="302"/>
      <c r="H424" s="293"/>
    </row>
    <row r="425" spans="1:8" s="292" customFormat="1" x14ac:dyDescent="0.25">
      <c r="A425" s="365" t="s">
        <v>326</v>
      </c>
      <c r="B425" s="353" t="s">
        <v>714</v>
      </c>
      <c r="C425" s="226" t="s">
        <v>238</v>
      </c>
      <c r="D425" s="366">
        <f>D426</f>
        <v>635</v>
      </c>
      <c r="E425" s="366">
        <f>E426</f>
        <v>35</v>
      </c>
      <c r="G425" s="302"/>
      <c r="H425" s="293"/>
    </row>
    <row r="426" spans="1:8" ht="30" x14ac:dyDescent="0.25">
      <c r="A426" s="354" t="s">
        <v>74</v>
      </c>
      <c r="B426" s="68" t="s">
        <v>213</v>
      </c>
      <c r="C426" s="27" t="s">
        <v>238</v>
      </c>
      <c r="D426" s="356">
        <v>635</v>
      </c>
      <c r="E426" s="357">
        <v>35</v>
      </c>
      <c r="G426" s="73"/>
    </row>
    <row r="427" spans="1:8" ht="57" customHeight="1" x14ac:dyDescent="0.25">
      <c r="A427" s="35" t="s">
        <v>440</v>
      </c>
      <c r="B427" s="367" t="s">
        <v>715</v>
      </c>
      <c r="C427" s="27" t="s">
        <v>238</v>
      </c>
      <c r="D427" s="366">
        <f>D428</f>
        <v>190</v>
      </c>
      <c r="E427" s="366">
        <f>E428</f>
        <v>0</v>
      </c>
      <c r="G427" s="73"/>
    </row>
    <row r="428" spans="1:8" ht="37.5" customHeight="1" x14ac:dyDescent="0.25">
      <c r="A428" s="354" t="s">
        <v>82</v>
      </c>
      <c r="B428" s="68" t="s">
        <v>214</v>
      </c>
      <c r="C428" s="27" t="s">
        <v>238</v>
      </c>
      <c r="D428" s="356">
        <v>190</v>
      </c>
      <c r="E428" s="357">
        <v>0</v>
      </c>
      <c r="G428" s="73"/>
    </row>
    <row r="429" spans="1:8" ht="51" customHeight="1" x14ac:dyDescent="0.25">
      <c r="A429" s="1585" t="s">
        <v>1161</v>
      </c>
      <c r="B429" s="1854"/>
      <c r="C429" s="1854"/>
      <c r="D429" s="1854"/>
      <c r="E429" s="1854"/>
      <c r="F429" s="854"/>
      <c r="G429" s="73"/>
    </row>
    <row r="430" spans="1:8" ht="81" customHeight="1" x14ac:dyDescent="0.25">
      <c r="A430" s="1073" t="s">
        <v>290</v>
      </c>
      <c r="B430" s="1073" t="s">
        <v>639</v>
      </c>
      <c r="C430" s="156" t="s">
        <v>307</v>
      </c>
      <c r="D430" s="1054" t="s">
        <v>318</v>
      </c>
      <c r="E430" s="1073" t="s">
        <v>317</v>
      </c>
      <c r="F430" s="763"/>
      <c r="G430" s="73"/>
    </row>
    <row r="431" spans="1:8" ht="18" customHeight="1" x14ac:dyDescent="0.25">
      <c r="A431" s="1062">
        <v>1</v>
      </c>
      <c r="B431" s="1062">
        <v>2</v>
      </c>
      <c r="C431" s="1069">
        <v>3</v>
      </c>
      <c r="D431" s="1093">
        <v>4</v>
      </c>
      <c r="E431" s="1094">
        <v>5</v>
      </c>
      <c r="F431" s="855"/>
      <c r="G431" s="73"/>
    </row>
    <row r="432" spans="1:8" ht="24" customHeight="1" x14ac:dyDescent="0.25">
      <c r="A432" s="1855" t="s">
        <v>683</v>
      </c>
      <c r="B432" s="1856"/>
      <c r="C432" s="1095" t="s">
        <v>344</v>
      </c>
      <c r="D432" s="1096">
        <f>D435+D434+D433</f>
        <v>36589.03</v>
      </c>
      <c r="E432" s="1096">
        <f>E435+E434+E433</f>
        <v>14749.609999999999</v>
      </c>
      <c r="F432" s="856"/>
      <c r="G432" s="73"/>
    </row>
    <row r="433" spans="1:8" ht="27" customHeight="1" x14ac:dyDescent="0.25">
      <c r="A433" s="1856"/>
      <c r="B433" s="1856"/>
      <c r="C433" s="1062" t="s">
        <v>236</v>
      </c>
      <c r="D433" s="44">
        <f>D437+D461+D506</f>
        <v>0</v>
      </c>
      <c r="E433" s="44">
        <f>E437+E461+E506</f>
        <v>0</v>
      </c>
      <c r="F433" s="786"/>
      <c r="G433" s="73"/>
    </row>
    <row r="434" spans="1:8" ht="15" customHeight="1" x14ac:dyDescent="0.25">
      <c r="A434" s="1856"/>
      <c r="B434" s="1856"/>
      <c r="C434" s="1062" t="s">
        <v>237</v>
      </c>
      <c r="D434" s="44">
        <f>D438+D462+D482+D507+D543</f>
        <v>1671.24</v>
      </c>
      <c r="E434" s="44">
        <f>E438+E462+E482+E507+E543</f>
        <v>102</v>
      </c>
      <c r="F434" s="786"/>
      <c r="G434" s="73"/>
    </row>
    <row r="435" spans="1:8" s="292" customFormat="1" ht="15" customHeight="1" x14ac:dyDescent="0.25">
      <c r="A435" s="1856"/>
      <c r="B435" s="1856"/>
      <c r="C435" s="1062" t="s">
        <v>6</v>
      </c>
      <c r="D435" s="44">
        <f>D439+D463+D508+D544</f>
        <v>34917.79</v>
      </c>
      <c r="E435" s="44">
        <f>E439+E463+E508+E544</f>
        <v>14647.609999999999</v>
      </c>
      <c r="F435" s="786"/>
      <c r="G435" s="302"/>
      <c r="H435" s="293"/>
    </row>
    <row r="436" spans="1:8" x14ac:dyDescent="0.25">
      <c r="A436" s="1915">
        <v>1</v>
      </c>
      <c r="B436" s="1544" t="s">
        <v>1177</v>
      </c>
      <c r="C436" s="301" t="s">
        <v>344</v>
      </c>
      <c r="D436" s="44">
        <f t="shared" ref="D436:E438" si="5">D440+D444+D448+D452</f>
        <v>1870.95</v>
      </c>
      <c r="E436" s="44">
        <f t="shared" si="5"/>
        <v>103.03</v>
      </c>
      <c r="F436" s="786"/>
      <c r="G436" s="73"/>
    </row>
    <row r="437" spans="1:8" x14ac:dyDescent="0.25">
      <c r="A437" s="1915"/>
      <c r="B437" s="1857"/>
      <c r="C437" s="301" t="s">
        <v>284</v>
      </c>
      <c r="D437" s="44">
        <f t="shared" si="5"/>
        <v>0</v>
      </c>
      <c r="E437" s="44">
        <f t="shared" si="5"/>
        <v>0</v>
      </c>
      <c r="F437" s="786"/>
      <c r="G437" s="73"/>
    </row>
    <row r="438" spans="1:8" x14ac:dyDescent="0.25">
      <c r="A438" s="1915"/>
      <c r="B438" s="1857"/>
      <c r="C438" s="301" t="s">
        <v>285</v>
      </c>
      <c r="D438" s="44">
        <f t="shared" si="5"/>
        <v>1671.24</v>
      </c>
      <c r="E438" s="44">
        <f t="shared" si="5"/>
        <v>102</v>
      </c>
      <c r="F438" s="786"/>
      <c r="G438" s="73"/>
    </row>
    <row r="439" spans="1:8" ht="26.25" customHeight="1" x14ac:dyDescent="0.25">
      <c r="A439" s="1916"/>
      <c r="B439" s="1857"/>
      <c r="C439" s="301" t="s">
        <v>286</v>
      </c>
      <c r="D439" s="44">
        <f>D443+D447+D451+D459</f>
        <v>199.71</v>
      </c>
      <c r="E439" s="44">
        <f>E443+E447+E451+E459</f>
        <v>1.03</v>
      </c>
      <c r="F439" s="786"/>
      <c r="G439" s="73"/>
    </row>
    <row r="440" spans="1:8" s="292" customFormat="1" x14ac:dyDescent="0.25">
      <c r="A440" s="1838" t="s">
        <v>111</v>
      </c>
      <c r="B440" s="1482" t="s">
        <v>195</v>
      </c>
      <c r="C440" s="301" t="s">
        <v>344</v>
      </c>
      <c r="D440" s="1226">
        <f>D441+D442+D443</f>
        <v>172.97</v>
      </c>
      <c r="E440" s="1226">
        <f>E441+E442+E443</f>
        <v>103.03</v>
      </c>
      <c r="F440" s="787"/>
      <c r="G440" s="302"/>
      <c r="H440" s="293"/>
    </row>
    <row r="441" spans="1:8" s="292" customFormat="1" x14ac:dyDescent="0.25">
      <c r="A441" s="1489"/>
      <c r="B441" s="1483"/>
      <c r="C441" s="284" t="s">
        <v>284</v>
      </c>
      <c r="D441" s="1227">
        <v>0</v>
      </c>
      <c r="E441" s="1227">
        <v>0</v>
      </c>
      <c r="F441" s="788"/>
      <c r="G441" s="302"/>
      <c r="H441" s="293"/>
    </row>
    <row r="442" spans="1:8" s="292" customFormat="1" x14ac:dyDescent="0.25">
      <c r="A442" s="1489"/>
      <c r="B442" s="1483"/>
      <c r="C442" s="284" t="s">
        <v>285</v>
      </c>
      <c r="D442" s="1227">
        <v>171.24</v>
      </c>
      <c r="E442" s="1227">
        <v>102</v>
      </c>
      <c r="F442" s="788"/>
      <c r="G442" s="302"/>
      <c r="H442" s="293"/>
    </row>
    <row r="443" spans="1:8" s="292" customFormat="1" x14ac:dyDescent="0.25">
      <c r="A443" s="1490"/>
      <c r="B443" s="1484"/>
      <c r="C443" s="284" t="s">
        <v>286</v>
      </c>
      <c r="D443" s="1227">
        <v>1.73</v>
      </c>
      <c r="E443" s="1227">
        <v>1.03</v>
      </c>
      <c r="F443" s="788"/>
      <c r="G443" s="302"/>
      <c r="H443" s="293"/>
    </row>
    <row r="444" spans="1:8" s="292" customFormat="1" x14ac:dyDescent="0.25">
      <c r="A444" s="1838" t="s">
        <v>114</v>
      </c>
      <c r="B444" s="1482" t="s">
        <v>747</v>
      </c>
      <c r="C444" s="301" t="s">
        <v>344</v>
      </c>
      <c r="D444" s="1226">
        <f>D445+D446+D447</f>
        <v>32.83</v>
      </c>
      <c r="E444" s="1226">
        <f>E445+E446+E447</f>
        <v>0</v>
      </c>
      <c r="F444" s="787"/>
      <c r="G444" s="302"/>
      <c r="H444" s="293"/>
    </row>
    <row r="445" spans="1:8" s="292" customFormat="1" x14ac:dyDescent="0.25">
      <c r="A445" s="1489"/>
      <c r="B445" s="1483"/>
      <c r="C445" s="284" t="s">
        <v>284</v>
      </c>
      <c r="D445" s="1227">
        <v>0</v>
      </c>
      <c r="E445" s="1227">
        <v>0</v>
      </c>
      <c r="F445" s="788"/>
      <c r="G445" s="302"/>
      <c r="H445" s="293"/>
    </row>
    <row r="446" spans="1:8" s="292" customFormat="1" x14ac:dyDescent="0.25">
      <c r="A446" s="1489"/>
      <c r="B446" s="1483"/>
      <c r="C446" s="284" t="s">
        <v>285</v>
      </c>
      <c r="D446" s="1227">
        <v>0</v>
      </c>
      <c r="E446" s="1227">
        <v>0</v>
      </c>
      <c r="F446" s="788"/>
      <c r="G446" s="302"/>
      <c r="H446" s="293"/>
    </row>
    <row r="447" spans="1:8" s="292" customFormat="1" x14ac:dyDescent="0.25">
      <c r="A447" s="1490"/>
      <c r="B447" s="1484"/>
      <c r="C447" s="284" t="s">
        <v>286</v>
      </c>
      <c r="D447" s="1227">
        <v>32.83</v>
      </c>
      <c r="E447" s="1227">
        <v>0</v>
      </c>
      <c r="F447" s="788"/>
      <c r="G447" s="302"/>
      <c r="H447" s="293"/>
    </row>
    <row r="448" spans="1:8" s="292" customFormat="1" x14ac:dyDescent="0.25">
      <c r="A448" s="1838" t="s">
        <v>116</v>
      </c>
      <c r="B448" s="1806" t="s">
        <v>664</v>
      </c>
      <c r="C448" s="301" t="s">
        <v>344</v>
      </c>
      <c r="D448" s="1226">
        <f>D449+D450+D451</f>
        <v>150</v>
      </c>
      <c r="E448" s="331">
        <f>E449+E450+E451</f>
        <v>0</v>
      </c>
      <c r="F448" s="787"/>
      <c r="G448" s="302"/>
      <c r="H448" s="293"/>
    </row>
    <row r="449" spans="1:8" s="292" customFormat="1" x14ac:dyDescent="0.25">
      <c r="A449" s="1489"/>
      <c r="B449" s="1828"/>
      <c r="C449" s="284" t="s">
        <v>284</v>
      </c>
      <c r="D449" s="1227">
        <v>0</v>
      </c>
      <c r="E449" s="137">
        <v>0</v>
      </c>
      <c r="F449" s="788"/>
      <c r="G449" s="302"/>
      <c r="H449" s="293"/>
    </row>
    <row r="450" spans="1:8" s="292" customFormat="1" x14ac:dyDescent="0.25">
      <c r="A450" s="1489"/>
      <c r="B450" s="1828"/>
      <c r="C450" s="284" t="s">
        <v>285</v>
      </c>
      <c r="D450" s="1227">
        <v>0</v>
      </c>
      <c r="E450" s="137">
        <v>0</v>
      </c>
      <c r="F450" s="788"/>
      <c r="G450" s="302"/>
      <c r="H450" s="293"/>
    </row>
    <row r="451" spans="1:8" s="292" customFormat="1" x14ac:dyDescent="0.25">
      <c r="A451" s="1490"/>
      <c r="B451" s="1829"/>
      <c r="C451" s="284" t="s">
        <v>286</v>
      </c>
      <c r="D451" s="1227">
        <v>150</v>
      </c>
      <c r="E451" s="137">
        <v>0</v>
      </c>
      <c r="F451" s="788"/>
      <c r="G451" s="302"/>
      <c r="H451" s="293"/>
    </row>
    <row r="452" spans="1:8" s="292" customFormat="1" x14ac:dyDescent="0.25">
      <c r="A452" s="1838" t="s">
        <v>118</v>
      </c>
      <c r="B452" s="1806" t="s">
        <v>1174</v>
      </c>
      <c r="C452" s="301" t="s">
        <v>344</v>
      </c>
      <c r="D452" s="1226">
        <f>D453+D454+D455</f>
        <v>1515.15</v>
      </c>
      <c r="E452" s="331">
        <f>E453+E454+E455</f>
        <v>0</v>
      </c>
      <c r="F452" s="787"/>
      <c r="G452" s="302"/>
      <c r="H452" s="293"/>
    </row>
    <row r="453" spans="1:8" s="292" customFormat="1" x14ac:dyDescent="0.25">
      <c r="A453" s="1489"/>
      <c r="B453" s="1828"/>
      <c r="C453" s="284" t="s">
        <v>284</v>
      </c>
      <c r="D453" s="137">
        <v>0</v>
      </c>
      <c r="E453" s="137">
        <v>0</v>
      </c>
      <c r="F453" s="788"/>
      <c r="G453" s="302"/>
      <c r="H453" s="293"/>
    </row>
    <row r="454" spans="1:8" s="292" customFormat="1" x14ac:dyDescent="0.25">
      <c r="A454" s="1489"/>
      <c r="B454" s="1828"/>
      <c r="C454" s="284" t="s">
        <v>285</v>
      </c>
      <c r="D454" s="137">
        <v>1500</v>
      </c>
      <c r="E454" s="137">
        <v>0</v>
      </c>
      <c r="F454" s="788"/>
      <c r="G454" s="302"/>
      <c r="H454" s="293"/>
    </row>
    <row r="455" spans="1:8" s="292" customFormat="1" x14ac:dyDescent="0.25">
      <c r="A455" s="1490"/>
      <c r="B455" s="1829"/>
      <c r="C455" s="284" t="s">
        <v>286</v>
      </c>
      <c r="D455" s="137">
        <v>15.15</v>
      </c>
      <c r="E455" s="137">
        <v>0</v>
      </c>
      <c r="F455" s="788"/>
      <c r="G455" s="302"/>
      <c r="H455" s="293"/>
    </row>
    <row r="456" spans="1:8" s="292" customFormat="1" x14ac:dyDescent="0.25">
      <c r="A456" s="1838" t="s">
        <v>27</v>
      </c>
      <c r="B456" s="1806" t="s">
        <v>1175</v>
      </c>
      <c r="C456" s="301" t="s">
        <v>344</v>
      </c>
      <c r="D456" s="331">
        <f>D457+D458+D459</f>
        <v>1515.15</v>
      </c>
      <c r="E456" s="331">
        <f>E457+E458+E459</f>
        <v>0</v>
      </c>
      <c r="F456" s="788"/>
      <c r="G456" s="302"/>
      <c r="H456" s="293"/>
    </row>
    <row r="457" spans="1:8" s="292" customFormat="1" x14ac:dyDescent="0.25">
      <c r="A457" s="1489"/>
      <c r="B457" s="1828"/>
      <c r="C457" s="284" t="s">
        <v>284</v>
      </c>
      <c r="D457" s="137">
        <v>0</v>
      </c>
      <c r="E457" s="137">
        <v>0</v>
      </c>
      <c r="F457" s="788"/>
      <c r="G457" s="302"/>
      <c r="H457" s="293"/>
    </row>
    <row r="458" spans="1:8" s="292" customFormat="1" x14ac:dyDescent="0.25">
      <c r="A458" s="1489"/>
      <c r="B458" s="1828"/>
      <c r="C458" s="284" t="s">
        <v>285</v>
      </c>
      <c r="D458" s="137">
        <v>1500</v>
      </c>
      <c r="E458" s="137">
        <v>0</v>
      </c>
      <c r="F458" s="788"/>
      <c r="G458" s="302"/>
      <c r="H458" s="293"/>
    </row>
    <row r="459" spans="1:8" s="292" customFormat="1" x14ac:dyDescent="0.25">
      <c r="A459" s="1490"/>
      <c r="B459" s="1829"/>
      <c r="C459" s="284" t="s">
        <v>286</v>
      </c>
      <c r="D459" s="137">
        <v>15.15</v>
      </c>
      <c r="E459" s="137">
        <v>0</v>
      </c>
      <c r="F459" s="788"/>
      <c r="G459" s="302"/>
      <c r="H459" s="293"/>
    </row>
    <row r="460" spans="1:8" s="292" customFormat="1" x14ac:dyDescent="0.25">
      <c r="A460" s="1990" t="s">
        <v>199</v>
      </c>
      <c r="B460" s="1843" t="s">
        <v>1178</v>
      </c>
      <c r="C460" s="301" t="s">
        <v>344</v>
      </c>
      <c r="D460" s="332">
        <f>D461+D462+D463</f>
        <v>1751.04</v>
      </c>
      <c r="E460" s="332">
        <f>E461+E462+E463</f>
        <v>1328.86</v>
      </c>
      <c r="F460" s="792"/>
      <c r="G460" s="302"/>
      <c r="H460" s="293"/>
    </row>
    <row r="461" spans="1:8" s="292" customFormat="1" x14ac:dyDescent="0.25">
      <c r="A461" s="1991"/>
      <c r="B461" s="1844"/>
      <c r="C461" s="301" t="s">
        <v>284</v>
      </c>
      <c r="D461" s="332">
        <f>D465+D481+D489+D497+D502</f>
        <v>0</v>
      </c>
      <c r="E461" s="332">
        <f>E465</f>
        <v>0</v>
      </c>
      <c r="F461" s="792"/>
      <c r="G461" s="302"/>
      <c r="H461" s="293"/>
    </row>
    <row r="462" spans="1:8" s="292" customFormat="1" x14ac:dyDescent="0.25">
      <c r="A462" s="1991"/>
      <c r="B462" s="1844"/>
      <c r="C462" s="301" t="s">
        <v>285</v>
      </c>
      <c r="D462" s="332">
        <f>D466+D482+D490+D498+D503</f>
        <v>0</v>
      </c>
      <c r="E462" s="332">
        <f>E466+E482+E490+E498+E503</f>
        <v>0</v>
      </c>
      <c r="F462" s="792"/>
      <c r="G462" s="302"/>
      <c r="H462" s="293"/>
    </row>
    <row r="463" spans="1:8" ht="13.9" customHeight="1" x14ac:dyDescent="0.25">
      <c r="A463" s="1992"/>
      <c r="B463" s="1845"/>
      <c r="C463" s="301" t="s">
        <v>286</v>
      </c>
      <c r="D463" s="332">
        <f>D467+D483+D491+D499+D504</f>
        <v>1751.04</v>
      </c>
      <c r="E463" s="332">
        <f>E467+E483+E491+E499+E504</f>
        <v>1328.86</v>
      </c>
      <c r="F463" s="792"/>
      <c r="G463" s="73"/>
    </row>
    <row r="464" spans="1:8" ht="15" customHeight="1" x14ac:dyDescent="0.25">
      <c r="A464" s="1833" t="s">
        <v>121</v>
      </c>
      <c r="B464" s="1837" t="s">
        <v>685</v>
      </c>
      <c r="C464" s="301" t="s">
        <v>344</v>
      </c>
      <c r="D464" s="331">
        <f>D465+D466+D467</f>
        <v>601.04</v>
      </c>
      <c r="E464" s="332">
        <f>E465+E466+E467</f>
        <v>491.83</v>
      </c>
      <c r="F464" s="792"/>
      <c r="G464" s="73"/>
    </row>
    <row r="465" spans="1:7" x14ac:dyDescent="0.25">
      <c r="A465" s="1834"/>
      <c r="B465" s="1521"/>
      <c r="C465" s="52" t="s">
        <v>284</v>
      </c>
      <c r="D465" s="137">
        <f>D473+D473+D477</f>
        <v>0</v>
      </c>
      <c r="E465" s="137">
        <f>E473+E473+E477</f>
        <v>0</v>
      </c>
      <c r="F465" s="788"/>
      <c r="G465" s="73"/>
    </row>
    <row r="466" spans="1:7" ht="18" customHeight="1" x14ac:dyDescent="0.25">
      <c r="A466" s="1834"/>
      <c r="B466" s="1521"/>
      <c r="C466" s="52" t="s">
        <v>285</v>
      </c>
      <c r="D466" s="137">
        <f>D470+D474+D478</f>
        <v>0</v>
      </c>
      <c r="E466" s="137">
        <f>E470+E474+E478</f>
        <v>0</v>
      </c>
      <c r="F466" s="788"/>
      <c r="G466" s="73"/>
    </row>
    <row r="467" spans="1:7" ht="13.9" customHeight="1" x14ac:dyDescent="0.25">
      <c r="A467" s="1835"/>
      <c r="B467" s="1522"/>
      <c r="C467" s="52" t="s">
        <v>286</v>
      </c>
      <c r="D467" s="1227">
        <f>D471+D475</f>
        <v>601.04</v>
      </c>
      <c r="E467" s="1227">
        <f>E471+E475</f>
        <v>491.83</v>
      </c>
      <c r="F467" s="788"/>
      <c r="G467" s="73"/>
    </row>
    <row r="468" spans="1:7" ht="15" customHeight="1" x14ac:dyDescent="0.25">
      <c r="A468" s="1833" t="s">
        <v>31</v>
      </c>
      <c r="B468" s="1837" t="s">
        <v>686</v>
      </c>
      <c r="C468" s="305" t="s">
        <v>344</v>
      </c>
      <c r="D468" s="331">
        <f>D469+D470+D471</f>
        <v>501.04</v>
      </c>
      <c r="E468" s="332">
        <f>E469+E470+E471</f>
        <v>491.83</v>
      </c>
      <c r="F468" s="792"/>
      <c r="G468" s="73"/>
    </row>
    <row r="469" spans="1:7" x14ac:dyDescent="0.25">
      <c r="A469" s="1834"/>
      <c r="B469" s="1521"/>
      <c r="C469" s="298" t="s">
        <v>284</v>
      </c>
      <c r="D469" s="137">
        <v>0</v>
      </c>
      <c r="E469" s="138">
        <v>0</v>
      </c>
      <c r="F469" s="791"/>
      <c r="G469" s="73"/>
    </row>
    <row r="470" spans="1:7" x14ac:dyDescent="0.25">
      <c r="A470" s="1834"/>
      <c r="B470" s="1521"/>
      <c r="C470" s="298" t="s">
        <v>285</v>
      </c>
      <c r="D470" s="137">
        <v>0</v>
      </c>
      <c r="E470" s="138">
        <v>0</v>
      </c>
      <c r="F470" s="791"/>
      <c r="G470" s="73"/>
    </row>
    <row r="471" spans="1:7" x14ac:dyDescent="0.25">
      <c r="A471" s="1835"/>
      <c r="B471" s="1522"/>
      <c r="C471" s="298" t="s">
        <v>286</v>
      </c>
      <c r="D471" s="283">
        <v>501.04</v>
      </c>
      <c r="E471" s="283">
        <v>491.83</v>
      </c>
      <c r="F471" s="791"/>
      <c r="G471" s="73"/>
    </row>
    <row r="472" spans="1:7" x14ac:dyDescent="0.25">
      <c r="A472" s="1833" t="s">
        <v>32</v>
      </c>
      <c r="B472" s="1837" t="s">
        <v>182</v>
      </c>
      <c r="C472" s="301" t="s">
        <v>344</v>
      </c>
      <c r="D472" s="331">
        <f>D473+D474+D475</f>
        <v>100</v>
      </c>
      <c r="E472" s="332">
        <f>E473+E474+E475</f>
        <v>0</v>
      </c>
      <c r="F472" s="792"/>
      <c r="G472" s="73"/>
    </row>
    <row r="473" spans="1:7" x14ac:dyDescent="0.25">
      <c r="A473" s="1834"/>
      <c r="B473" s="1521"/>
      <c r="C473" s="52" t="s">
        <v>284</v>
      </c>
      <c r="D473" s="137">
        <v>0</v>
      </c>
      <c r="E473" s="138">
        <v>0</v>
      </c>
      <c r="F473" s="791"/>
      <c r="G473" s="73"/>
    </row>
    <row r="474" spans="1:7" x14ac:dyDescent="0.25">
      <c r="A474" s="1834"/>
      <c r="B474" s="1521"/>
      <c r="C474" s="52" t="s">
        <v>285</v>
      </c>
      <c r="D474" s="137">
        <v>0</v>
      </c>
      <c r="E474" s="138">
        <v>0</v>
      </c>
      <c r="F474" s="791"/>
      <c r="G474" s="73"/>
    </row>
    <row r="475" spans="1:7" ht="13.9" customHeight="1" x14ac:dyDescent="0.25">
      <c r="A475" s="1835"/>
      <c r="B475" s="1522"/>
      <c r="C475" s="52" t="s">
        <v>286</v>
      </c>
      <c r="D475" s="137">
        <v>100</v>
      </c>
      <c r="E475" s="138">
        <v>0</v>
      </c>
      <c r="F475" s="791"/>
      <c r="G475" s="73"/>
    </row>
    <row r="476" spans="1:7" ht="15" customHeight="1" x14ac:dyDescent="0.25">
      <c r="A476" s="1833" t="s">
        <v>449</v>
      </c>
      <c r="B476" s="1837" t="s">
        <v>687</v>
      </c>
      <c r="C476" s="301" t="s">
        <v>344</v>
      </c>
      <c r="D476" s="50">
        <f>D477+D478+D479</f>
        <v>0</v>
      </c>
      <c r="E476" s="50">
        <f>E477+E478+E479</f>
        <v>0</v>
      </c>
      <c r="F476" s="789"/>
      <c r="G476" s="73"/>
    </row>
    <row r="477" spans="1:7" x14ac:dyDescent="0.25">
      <c r="A477" s="1834"/>
      <c r="B477" s="1521"/>
      <c r="C477" s="284" t="s">
        <v>284</v>
      </c>
      <c r="D477" s="48">
        <f>D481+D493</f>
        <v>0</v>
      </c>
      <c r="E477" s="49">
        <f>E481+E493</f>
        <v>0</v>
      </c>
      <c r="F477" s="790"/>
      <c r="G477" s="73"/>
    </row>
    <row r="478" spans="1:7" x14ac:dyDescent="0.25">
      <c r="A478" s="1834"/>
      <c r="B478" s="1521"/>
      <c r="C478" s="284" t="s">
        <v>285</v>
      </c>
      <c r="D478" s="48">
        <f>D482+D494</f>
        <v>0</v>
      </c>
      <c r="E478" s="49">
        <v>0</v>
      </c>
      <c r="F478" s="790"/>
      <c r="G478" s="73"/>
    </row>
    <row r="479" spans="1:7" ht="13.9" customHeight="1" x14ac:dyDescent="0.25">
      <c r="A479" s="1835"/>
      <c r="B479" s="1522"/>
      <c r="C479" s="284" t="s">
        <v>286</v>
      </c>
      <c r="D479" s="48">
        <v>0</v>
      </c>
      <c r="E479" s="49">
        <v>0</v>
      </c>
      <c r="F479" s="790"/>
      <c r="G479" s="73"/>
    </row>
    <row r="480" spans="1:7" ht="15" customHeight="1" x14ac:dyDescent="0.25">
      <c r="A480" s="1839" t="s">
        <v>124</v>
      </c>
      <c r="B480" s="1842" t="s">
        <v>287</v>
      </c>
      <c r="C480" s="301" t="s">
        <v>344</v>
      </c>
      <c r="D480" s="50">
        <f>D481+D482+D483</f>
        <v>50</v>
      </c>
      <c r="E480" s="51">
        <f>E481+E482+E483</f>
        <v>49.99</v>
      </c>
      <c r="F480" s="789"/>
      <c r="G480" s="73"/>
    </row>
    <row r="481" spans="1:7" x14ac:dyDescent="0.25">
      <c r="A481" s="1840"/>
      <c r="B481" s="1521"/>
      <c r="C481" s="301" t="s">
        <v>284</v>
      </c>
      <c r="D481" s="50">
        <f>D485+D489</f>
        <v>0</v>
      </c>
      <c r="E481" s="51">
        <f>E485+E489</f>
        <v>0</v>
      </c>
      <c r="F481" s="789"/>
      <c r="G481" s="73"/>
    </row>
    <row r="482" spans="1:7" x14ac:dyDescent="0.25">
      <c r="A482" s="1840"/>
      <c r="B482" s="1521"/>
      <c r="C482" s="301" t="s">
        <v>285</v>
      </c>
      <c r="D482" s="50">
        <f>D486+D490</f>
        <v>0</v>
      </c>
      <c r="E482" s="51">
        <f>E486+E490</f>
        <v>0</v>
      </c>
      <c r="F482" s="789"/>
      <c r="G482" s="73"/>
    </row>
    <row r="483" spans="1:7" ht="13.9" customHeight="1" x14ac:dyDescent="0.25">
      <c r="A483" s="1841"/>
      <c r="B483" s="1522"/>
      <c r="C483" s="301" t="s">
        <v>286</v>
      </c>
      <c r="D483" s="50">
        <f>D487</f>
        <v>50</v>
      </c>
      <c r="E483" s="50">
        <f>E487</f>
        <v>49.99</v>
      </c>
      <c r="F483" s="789"/>
      <c r="G483" s="73"/>
    </row>
    <row r="484" spans="1:7" ht="15" customHeight="1" x14ac:dyDescent="0.25">
      <c r="A484" s="1830" t="s">
        <v>34</v>
      </c>
      <c r="B484" s="1836" t="s">
        <v>688</v>
      </c>
      <c r="C484" s="301" t="s">
        <v>344</v>
      </c>
      <c r="D484" s="50">
        <f>D485+D486+D487</f>
        <v>50</v>
      </c>
      <c r="E484" s="51">
        <f>E485+E486+E487</f>
        <v>49.99</v>
      </c>
      <c r="F484" s="789"/>
      <c r="G484" s="73"/>
    </row>
    <row r="485" spans="1:7" x14ac:dyDescent="0.25">
      <c r="A485" s="1831"/>
      <c r="B485" s="1521"/>
      <c r="C485" s="52" t="s">
        <v>284</v>
      </c>
      <c r="D485" s="48">
        <v>0</v>
      </c>
      <c r="E485" s="49">
        <v>0</v>
      </c>
      <c r="F485" s="790"/>
      <c r="G485" s="73"/>
    </row>
    <row r="486" spans="1:7" x14ac:dyDescent="0.25">
      <c r="A486" s="1831"/>
      <c r="B486" s="1521"/>
      <c r="C486" s="52" t="s">
        <v>285</v>
      </c>
      <c r="D486" s="48">
        <v>0</v>
      </c>
      <c r="E486" s="49">
        <v>0</v>
      </c>
      <c r="F486" s="790"/>
      <c r="G486" s="73"/>
    </row>
    <row r="487" spans="1:7" ht="13.9" customHeight="1" x14ac:dyDescent="0.25">
      <c r="A487" s="1832"/>
      <c r="B487" s="1522"/>
      <c r="C487" s="52" t="s">
        <v>286</v>
      </c>
      <c r="D487" s="48">
        <v>50</v>
      </c>
      <c r="E487" s="48">
        <v>49.99</v>
      </c>
      <c r="F487" s="790"/>
      <c r="G487" s="73"/>
    </row>
    <row r="488" spans="1:7" ht="15" customHeight="1" x14ac:dyDescent="0.25">
      <c r="A488" s="1830" t="s">
        <v>126</v>
      </c>
      <c r="B488" s="1836" t="s">
        <v>185</v>
      </c>
      <c r="C488" s="301" t="s">
        <v>344</v>
      </c>
      <c r="D488" s="50">
        <f>D489+D490+D491</f>
        <v>100</v>
      </c>
      <c r="E488" s="50">
        <f>E489+E490+E491</f>
        <v>99.99</v>
      </c>
      <c r="F488" s="789"/>
      <c r="G488" s="73"/>
    </row>
    <row r="489" spans="1:7" x14ac:dyDescent="0.25">
      <c r="A489" s="1831"/>
      <c r="B489" s="1521"/>
      <c r="C489" s="52" t="s">
        <v>284</v>
      </c>
      <c r="D489" s="48">
        <v>0</v>
      </c>
      <c r="E489" s="49">
        <v>0</v>
      </c>
      <c r="F489" s="790"/>
      <c r="G489" s="73"/>
    </row>
    <row r="490" spans="1:7" x14ac:dyDescent="0.25">
      <c r="A490" s="1831"/>
      <c r="B490" s="1521"/>
      <c r="C490" s="52" t="s">
        <v>285</v>
      </c>
      <c r="D490" s="48">
        <v>0</v>
      </c>
      <c r="E490" s="49">
        <v>0</v>
      </c>
      <c r="F490" s="790"/>
      <c r="G490" s="73"/>
    </row>
    <row r="491" spans="1:7" x14ac:dyDescent="0.25">
      <c r="A491" s="1832"/>
      <c r="B491" s="1522"/>
      <c r="C491" s="52" t="s">
        <v>286</v>
      </c>
      <c r="D491" s="48">
        <v>100</v>
      </c>
      <c r="E491" s="48">
        <v>99.99</v>
      </c>
      <c r="F491" s="790"/>
      <c r="G491" s="73"/>
    </row>
    <row r="492" spans="1:7" x14ac:dyDescent="0.25">
      <c r="A492" s="1830" t="s">
        <v>50</v>
      </c>
      <c r="B492" s="1836" t="s">
        <v>689</v>
      </c>
      <c r="C492" s="301" t="s">
        <v>344</v>
      </c>
      <c r="D492" s="50">
        <f>D495+D494+D493</f>
        <v>100</v>
      </c>
      <c r="E492" s="50">
        <f>E495+E494+E493</f>
        <v>591.81999999999994</v>
      </c>
      <c r="F492" s="789"/>
      <c r="G492" s="73"/>
    </row>
    <row r="493" spans="1:7" x14ac:dyDescent="0.25">
      <c r="A493" s="1831"/>
      <c r="B493" s="1521"/>
      <c r="C493" s="52" t="s">
        <v>284</v>
      </c>
      <c r="D493" s="48">
        <f>D497+D502+D506</f>
        <v>0</v>
      </c>
      <c r="E493" s="49">
        <f>E497+E502+E506</f>
        <v>0</v>
      </c>
      <c r="F493" s="790"/>
      <c r="G493" s="73"/>
    </row>
    <row r="494" spans="1:7" x14ac:dyDescent="0.25">
      <c r="A494" s="1831"/>
      <c r="B494" s="1521"/>
      <c r="C494" s="52" t="s">
        <v>285</v>
      </c>
      <c r="D494" s="48">
        <f>D498+D503+D507</f>
        <v>0</v>
      </c>
      <c r="E494" s="49">
        <v>491.83</v>
      </c>
      <c r="F494" s="790"/>
      <c r="G494" s="73"/>
    </row>
    <row r="495" spans="1:7" x14ac:dyDescent="0.25">
      <c r="A495" s="1832"/>
      <c r="B495" s="1522"/>
      <c r="C495" s="52" t="s">
        <v>286</v>
      </c>
      <c r="D495" s="48">
        <v>100</v>
      </c>
      <c r="E495" s="48">
        <v>99.99</v>
      </c>
      <c r="F495" s="790"/>
      <c r="G495" s="73"/>
    </row>
    <row r="496" spans="1:7" ht="24" x14ac:dyDescent="0.25">
      <c r="A496" s="2001" t="s">
        <v>140</v>
      </c>
      <c r="B496" s="136" t="s">
        <v>690</v>
      </c>
      <c r="C496" s="301" t="s">
        <v>344</v>
      </c>
      <c r="D496" s="50">
        <f>D497+D498+D499</f>
        <v>1000</v>
      </c>
      <c r="E496" s="50">
        <f>E497+E498+E499</f>
        <v>687.05</v>
      </c>
      <c r="F496" s="789"/>
      <c r="G496" s="73"/>
    </row>
    <row r="497" spans="1:8" x14ac:dyDescent="0.25">
      <c r="A497" s="2002"/>
      <c r="B497" s="333" t="s">
        <v>691</v>
      </c>
      <c r="C497" s="52" t="s">
        <v>284</v>
      </c>
      <c r="D497" s="48">
        <v>0</v>
      </c>
      <c r="E497" s="49">
        <v>0</v>
      </c>
      <c r="F497" s="790"/>
      <c r="G497" s="73"/>
    </row>
    <row r="498" spans="1:8" x14ac:dyDescent="0.25">
      <c r="A498" s="2002"/>
      <c r="B498" s="333" t="s">
        <v>692</v>
      </c>
      <c r="C498" s="52" t="s">
        <v>285</v>
      </c>
      <c r="D498" s="48">
        <v>0</v>
      </c>
      <c r="E498" s="49">
        <v>0</v>
      </c>
      <c r="F498" s="790"/>
      <c r="G498" s="73"/>
    </row>
    <row r="499" spans="1:8" ht="34.5" customHeight="1" x14ac:dyDescent="0.25">
      <c r="A499" s="2002"/>
      <c r="B499" s="333" t="s">
        <v>693</v>
      </c>
      <c r="C499" s="1497" t="s">
        <v>286</v>
      </c>
      <c r="D499" s="1999">
        <v>1000</v>
      </c>
      <c r="E499" s="1999">
        <v>687.05</v>
      </c>
      <c r="F499" s="793"/>
      <c r="G499" s="73"/>
    </row>
    <row r="500" spans="1:8" ht="15" customHeight="1" x14ac:dyDescent="0.25">
      <c r="A500" s="1519"/>
      <c r="B500" s="333" t="s">
        <v>694</v>
      </c>
      <c r="C500" s="1531"/>
      <c r="D500" s="2000"/>
      <c r="E500" s="2000"/>
      <c r="F500" s="784"/>
      <c r="G500" s="73"/>
    </row>
    <row r="501" spans="1:8" x14ac:dyDescent="0.25">
      <c r="A501" s="1830" t="s">
        <v>143</v>
      </c>
      <c r="B501" s="1836" t="s">
        <v>188</v>
      </c>
      <c r="C501" s="301" t="s">
        <v>344</v>
      </c>
      <c r="D501" s="50">
        <f>D502+D503+D504</f>
        <v>0</v>
      </c>
      <c r="E501" s="50">
        <f>E502+E503+E504</f>
        <v>0</v>
      </c>
      <c r="F501" s="789"/>
      <c r="G501" s="73"/>
    </row>
    <row r="502" spans="1:8" x14ac:dyDescent="0.25">
      <c r="A502" s="1831"/>
      <c r="B502" s="1521"/>
      <c r="C502" s="52" t="s">
        <v>284</v>
      </c>
      <c r="D502" s="48">
        <v>0</v>
      </c>
      <c r="E502" s="49">
        <v>0</v>
      </c>
      <c r="F502" s="790"/>
      <c r="G502" s="73"/>
    </row>
    <row r="503" spans="1:8" s="292" customFormat="1" x14ac:dyDescent="0.25">
      <c r="A503" s="1831"/>
      <c r="B503" s="1521"/>
      <c r="C503" s="52" t="s">
        <v>285</v>
      </c>
      <c r="D503" s="48">
        <v>0</v>
      </c>
      <c r="E503" s="49">
        <v>0</v>
      </c>
      <c r="F503" s="790"/>
      <c r="G503" s="302"/>
      <c r="H503" s="293"/>
    </row>
    <row r="504" spans="1:8" x14ac:dyDescent="0.25">
      <c r="A504" s="1832"/>
      <c r="B504" s="1522"/>
      <c r="C504" s="52" t="s">
        <v>286</v>
      </c>
      <c r="D504" s="48">
        <v>0</v>
      </c>
      <c r="E504" s="49">
        <v>0</v>
      </c>
      <c r="F504" s="790"/>
      <c r="G504" s="73"/>
    </row>
    <row r="505" spans="1:8" x14ac:dyDescent="0.25">
      <c r="A505" s="1925" t="s">
        <v>153</v>
      </c>
      <c r="B505" s="1917" t="s">
        <v>190</v>
      </c>
      <c r="C505" s="301" t="s">
        <v>344</v>
      </c>
      <c r="D505" s="50">
        <f>D506+D507+D508</f>
        <v>100</v>
      </c>
      <c r="E505" s="51">
        <f>E506+E507+E508</f>
        <v>99.99</v>
      </c>
      <c r="F505" s="789"/>
      <c r="G505" s="73"/>
    </row>
    <row r="506" spans="1:8" x14ac:dyDescent="0.25">
      <c r="A506" s="1926"/>
      <c r="B506" s="1844"/>
      <c r="C506" s="301" t="s">
        <v>284</v>
      </c>
      <c r="D506" s="50">
        <f t="shared" ref="D506:E508" si="6">D510+D522</f>
        <v>0</v>
      </c>
      <c r="E506" s="50">
        <f t="shared" si="6"/>
        <v>0</v>
      </c>
      <c r="F506" s="789"/>
      <c r="G506" s="73"/>
    </row>
    <row r="507" spans="1:8" x14ac:dyDescent="0.25">
      <c r="A507" s="1926"/>
      <c r="B507" s="1844"/>
      <c r="C507" s="301" t="s">
        <v>285</v>
      </c>
      <c r="D507" s="50">
        <f t="shared" si="6"/>
        <v>0</v>
      </c>
      <c r="E507" s="50">
        <f t="shared" si="6"/>
        <v>0</v>
      </c>
      <c r="F507" s="789"/>
      <c r="G507" s="73"/>
    </row>
    <row r="508" spans="1:8" x14ac:dyDescent="0.25">
      <c r="A508" s="1927"/>
      <c r="B508" s="1845"/>
      <c r="C508" s="301" t="s">
        <v>286</v>
      </c>
      <c r="D508" s="50">
        <f t="shared" si="6"/>
        <v>100</v>
      </c>
      <c r="E508" s="50">
        <f t="shared" si="6"/>
        <v>99.99</v>
      </c>
      <c r="F508" s="789"/>
      <c r="G508" s="73"/>
    </row>
    <row r="509" spans="1:8" x14ac:dyDescent="0.25">
      <c r="A509" s="1830" t="s">
        <v>129</v>
      </c>
      <c r="B509" s="1836" t="s">
        <v>695</v>
      </c>
      <c r="C509" s="66" t="s">
        <v>344</v>
      </c>
      <c r="D509" s="50">
        <f>D510+D511+D512</f>
        <v>100</v>
      </c>
      <c r="E509" s="50">
        <f>E510+E511+E512</f>
        <v>99.99</v>
      </c>
      <c r="F509" s="789"/>
      <c r="G509" s="73"/>
    </row>
    <row r="510" spans="1:8" x14ac:dyDescent="0.25">
      <c r="A510" s="1831"/>
      <c r="B510" s="1521"/>
      <c r="C510" s="66" t="s">
        <v>284</v>
      </c>
      <c r="D510" s="50">
        <f t="shared" ref="D510:E512" si="7">D514+D518</f>
        <v>0</v>
      </c>
      <c r="E510" s="50">
        <f t="shared" si="7"/>
        <v>0</v>
      </c>
      <c r="F510" s="789"/>
      <c r="G510" s="73"/>
    </row>
    <row r="511" spans="1:8" x14ac:dyDescent="0.25">
      <c r="A511" s="1831"/>
      <c r="B511" s="1521"/>
      <c r="C511" s="66" t="s">
        <v>285</v>
      </c>
      <c r="D511" s="50">
        <f t="shared" si="7"/>
        <v>0</v>
      </c>
      <c r="E511" s="50">
        <f t="shared" si="7"/>
        <v>0</v>
      </c>
      <c r="F511" s="789"/>
      <c r="G511" s="73"/>
    </row>
    <row r="512" spans="1:8" x14ac:dyDescent="0.25">
      <c r="A512" s="1832"/>
      <c r="B512" s="1522"/>
      <c r="C512" s="66" t="s">
        <v>286</v>
      </c>
      <c r="D512" s="50">
        <f t="shared" si="7"/>
        <v>100</v>
      </c>
      <c r="E512" s="50">
        <f t="shared" si="7"/>
        <v>99.99</v>
      </c>
      <c r="F512" s="789"/>
      <c r="G512" s="73"/>
    </row>
    <row r="513" spans="1:7" x14ac:dyDescent="0.25">
      <c r="A513" s="1833" t="s">
        <v>64</v>
      </c>
      <c r="B513" s="1836" t="s">
        <v>192</v>
      </c>
      <c r="C513" s="301" t="s">
        <v>344</v>
      </c>
      <c r="D513" s="50">
        <f>D514+D515+D516</f>
        <v>0</v>
      </c>
      <c r="E513" s="50">
        <f>E514+E515+E516</f>
        <v>0</v>
      </c>
      <c r="F513" s="789"/>
      <c r="G513" s="73"/>
    </row>
    <row r="514" spans="1:7" x14ac:dyDescent="0.25">
      <c r="A514" s="1834"/>
      <c r="B514" s="1515"/>
      <c r="C514" s="52" t="s">
        <v>284</v>
      </c>
      <c r="D514" s="48">
        <v>0</v>
      </c>
      <c r="E514" s="48">
        <v>0</v>
      </c>
      <c r="F514" s="790"/>
      <c r="G514" s="73"/>
    </row>
    <row r="515" spans="1:7" x14ac:dyDescent="0.25">
      <c r="A515" s="1834"/>
      <c r="B515" s="1515"/>
      <c r="C515" s="52" t="s">
        <v>285</v>
      </c>
      <c r="D515" s="48">
        <v>0</v>
      </c>
      <c r="E515" s="48">
        <v>0</v>
      </c>
      <c r="F515" s="790"/>
      <c r="G515" s="73"/>
    </row>
    <row r="516" spans="1:7" ht="13.9" customHeight="1" x14ac:dyDescent="0.25">
      <c r="A516" s="1835"/>
      <c r="B516" s="1516"/>
      <c r="C516" s="52" t="s">
        <v>286</v>
      </c>
      <c r="D516" s="48">
        <v>0</v>
      </c>
      <c r="E516" s="48">
        <v>0</v>
      </c>
      <c r="F516" s="790"/>
      <c r="G516" s="73"/>
    </row>
    <row r="517" spans="1:7" ht="15" customHeight="1" x14ac:dyDescent="0.25">
      <c r="A517" s="1833" t="s">
        <v>65</v>
      </c>
      <c r="B517" s="1837" t="s">
        <v>193</v>
      </c>
      <c r="C517" s="301" t="s">
        <v>344</v>
      </c>
      <c r="D517" s="50">
        <f>D518+D519+D520</f>
        <v>100</v>
      </c>
      <c r="E517" s="50">
        <f>E518+E519+E520</f>
        <v>99.99</v>
      </c>
      <c r="F517" s="789"/>
      <c r="G517" s="73"/>
    </row>
    <row r="518" spans="1:7" x14ac:dyDescent="0.25">
      <c r="A518" s="1834"/>
      <c r="B518" s="1521"/>
      <c r="C518" s="52" t="s">
        <v>284</v>
      </c>
      <c r="D518" s="48">
        <v>0</v>
      </c>
      <c r="E518" s="49">
        <v>0</v>
      </c>
      <c r="F518" s="790"/>
      <c r="G518" s="73"/>
    </row>
    <row r="519" spans="1:7" x14ac:dyDescent="0.25">
      <c r="A519" s="1834"/>
      <c r="B519" s="1521"/>
      <c r="C519" s="52" t="s">
        <v>285</v>
      </c>
      <c r="D519" s="48">
        <v>0</v>
      </c>
      <c r="E519" s="49">
        <v>0</v>
      </c>
      <c r="F519" s="790"/>
      <c r="G519" s="73"/>
    </row>
    <row r="520" spans="1:7" ht="13.9" customHeight="1" x14ac:dyDescent="0.25">
      <c r="A520" s="1835"/>
      <c r="B520" s="1522"/>
      <c r="C520" s="52" t="s">
        <v>286</v>
      </c>
      <c r="D520" s="48">
        <v>100</v>
      </c>
      <c r="E520" s="48">
        <v>99.99</v>
      </c>
      <c r="F520" s="790"/>
      <c r="G520" s="73"/>
    </row>
    <row r="521" spans="1:7" ht="15" customHeight="1" x14ac:dyDescent="0.25">
      <c r="A521" s="1833" t="s">
        <v>439</v>
      </c>
      <c r="B521" s="1837" t="s">
        <v>696</v>
      </c>
      <c r="C521" s="301" t="s">
        <v>344</v>
      </c>
      <c r="D521" s="331">
        <f>D522+D523+D524</f>
        <v>0</v>
      </c>
      <c r="E521" s="331">
        <f>E522+E523+E524</f>
        <v>0</v>
      </c>
      <c r="F521" s="787"/>
      <c r="G521" s="73"/>
    </row>
    <row r="522" spans="1:7" x14ac:dyDescent="0.25">
      <c r="A522" s="1834"/>
      <c r="B522" s="1521"/>
      <c r="C522" s="52" t="s">
        <v>284</v>
      </c>
      <c r="D522" s="137">
        <v>0</v>
      </c>
      <c r="E522" s="137">
        <v>0</v>
      </c>
      <c r="F522" s="788"/>
      <c r="G522" s="73"/>
    </row>
    <row r="523" spans="1:7" x14ac:dyDescent="0.25">
      <c r="A523" s="1834"/>
      <c r="B523" s="1521"/>
      <c r="C523" s="52" t="s">
        <v>285</v>
      </c>
      <c r="D523" s="137">
        <v>0</v>
      </c>
      <c r="E523" s="137">
        <v>0</v>
      </c>
      <c r="F523" s="788"/>
      <c r="G523" s="73"/>
    </row>
    <row r="524" spans="1:7" ht="13.9" customHeight="1" x14ac:dyDescent="0.25">
      <c r="A524" s="1835"/>
      <c r="B524" s="1522"/>
      <c r="C524" s="52" t="s">
        <v>286</v>
      </c>
      <c r="D524" s="137">
        <v>0</v>
      </c>
      <c r="E524" s="137">
        <v>0</v>
      </c>
      <c r="F524" s="788"/>
      <c r="G524" s="73"/>
    </row>
    <row r="525" spans="1:7" ht="15" customHeight="1" x14ac:dyDescent="0.25">
      <c r="A525" s="1833" t="s">
        <v>74</v>
      </c>
      <c r="B525" s="1837" t="s">
        <v>697</v>
      </c>
      <c r="C525" s="301" t="s">
        <v>344</v>
      </c>
      <c r="D525" s="331">
        <f>D526+D527+D528</f>
        <v>0</v>
      </c>
      <c r="E525" s="331">
        <f>E526+E527+E528</f>
        <v>0</v>
      </c>
      <c r="F525" s="787"/>
      <c r="G525" s="73"/>
    </row>
    <row r="526" spans="1:7" x14ac:dyDescent="0.25">
      <c r="A526" s="1834"/>
      <c r="B526" s="1521"/>
      <c r="C526" s="52" t="s">
        <v>284</v>
      </c>
      <c r="D526" s="137">
        <v>0</v>
      </c>
      <c r="E526" s="137">
        <v>0</v>
      </c>
      <c r="F526" s="788"/>
      <c r="G526" s="73"/>
    </row>
    <row r="527" spans="1:7" x14ac:dyDescent="0.25">
      <c r="A527" s="1834"/>
      <c r="B527" s="1521"/>
      <c r="C527" s="52" t="s">
        <v>285</v>
      </c>
      <c r="D527" s="137">
        <v>0</v>
      </c>
      <c r="E527" s="137">
        <v>0</v>
      </c>
      <c r="F527" s="788"/>
      <c r="G527" s="73"/>
    </row>
    <row r="528" spans="1:7" ht="13.9" customHeight="1" x14ac:dyDescent="0.25">
      <c r="A528" s="1835"/>
      <c r="B528" s="1522"/>
      <c r="C528" s="52" t="s">
        <v>286</v>
      </c>
      <c r="D528" s="137">
        <v>0</v>
      </c>
      <c r="E528" s="137">
        <v>0</v>
      </c>
      <c r="F528" s="788"/>
      <c r="G528" s="73"/>
    </row>
    <row r="529" spans="1:8" ht="15" customHeight="1" x14ac:dyDescent="0.25">
      <c r="A529" s="1833" t="s">
        <v>76</v>
      </c>
      <c r="B529" s="1837" t="s">
        <v>698</v>
      </c>
      <c r="C529" s="301" t="s">
        <v>344</v>
      </c>
      <c r="D529" s="331">
        <f>D530+D531+D532</f>
        <v>0</v>
      </c>
      <c r="E529" s="331">
        <f>E530+E531+E532</f>
        <v>0</v>
      </c>
      <c r="F529" s="787"/>
      <c r="G529" s="73"/>
    </row>
    <row r="530" spans="1:8" x14ac:dyDescent="0.25">
      <c r="A530" s="1834"/>
      <c r="B530" s="1521"/>
      <c r="C530" s="52" t="s">
        <v>284</v>
      </c>
      <c r="D530" s="137">
        <v>0</v>
      </c>
      <c r="E530" s="137">
        <v>0</v>
      </c>
      <c r="F530" s="788"/>
      <c r="G530" s="73"/>
    </row>
    <row r="531" spans="1:8" x14ac:dyDescent="0.25">
      <c r="A531" s="1834"/>
      <c r="B531" s="1521"/>
      <c r="C531" s="52" t="s">
        <v>285</v>
      </c>
      <c r="D531" s="137">
        <v>0</v>
      </c>
      <c r="E531" s="137">
        <v>0</v>
      </c>
      <c r="F531" s="788"/>
      <c r="G531" s="73"/>
    </row>
    <row r="532" spans="1:8" ht="13.9" customHeight="1" x14ac:dyDescent="0.25">
      <c r="A532" s="1835"/>
      <c r="B532" s="1522"/>
      <c r="C532" s="52" t="s">
        <v>286</v>
      </c>
      <c r="D532" s="137">
        <v>0</v>
      </c>
      <c r="E532" s="137">
        <v>0</v>
      </c>
      <c r="F532" s="788"/>
      <c r="G532" s="73"/>
    </row>
    <row r="533" spans="1:8" ht="15" customHeight="1" x14ac:dyDescent="0.25">
      <c r="A533" s="1833" t="s">
        <v>78</v>
      </c>
      <c r="B533" s="1837" t="s">
        <v>795</v>
      </c>
      <c r="C533" s="301" t="s">
        <v>344</v>
      </c>
      <c r="D533" s="137">
        <f>D534+D535+D536</f>
        <v>0</v>
      </c>
      <c r="E533" s="137">
        <f>E534+E535+E536</f>
        <v>0</v>
      </c>
      <c r="F533" s="788"/>
      <c r="G533" s="73"/>
    </row>
    <row r="534" spans="1:8" x14ac:dyDescent="0.25">
      <c r="A534" s="1834"/>
      <c r="B534" s="1521"/>
      <c r="C534" s="284" t="s">
        <v>284</v>
      </c>
      <c r="D534" s="137">
        <v>0</v>
      </c>
      <c r="E534" s="137">
        <v>0</v>
      </c>
      <c r="F534" s="788"/>
      <c r="G534" s="73"/>
    </row>
    <row r="535" spans="1:8" x14ac:dyDescent="0.25">
      <c r="A535" s="1834"/>
      <c r="B535" s="1521"/>
      <c r="C535" s="284" t="s">
        <v>285</v>
      </c>
      <c r="D535" s="137">
        <v>0</v>
      </c>
      <c r="E535" s="137">
        <v>0</v>
      </c>
      <c r="F535" s="788"/>
      <c r="G535" s="73"/>
    </row>
    <row r="536" spans="1:8" s="292" customFormat="1" x14ac:dyDescent="0.25">
      <c r="A536" s="1835"/>
      <c r="B536" s="1522"/>
      <c r="C536" s="284" t="s">
        <v>286</v>
      </c>
      <c r="D536" s="137">
        <v>0</v>
      </c>
      <c r="E536" s="137">
        <v>0</v>
      </c>
      <c r="F536" s="788"/>
      <c r="G536" s="302"/>
      <c r="H536" s="293"/>
    </row>
    <row r="537" spans="1:8" s="292" customFormat="1" x14ac:dyDescent="0.25">
      <c r="A537" s="1918" t="s">
        <v>79</v>
      </c>
      <c r="B537" s="2059" t="s">
        <v>447</v>
      </c>
      <c r="C537" s="305" t="s">
        <v>344</v>
      </c>
      <c r="D537" s="331">
        <f>D538+D539+D540</f>
        <v>0</v>
      </c>
      <c r="E537" s="331">
        <f>E538+E539+E540</f>
        <v>0</v>
      </c>
      <c r="F537" s="787"/>
      <c r="G537" s="302"/>
      <c r="H537" s="293"/>
    </row>
    <row r="538" spans="1:8" s="292" customFormat="1" x14ac:dyDescent="0.25">
      <c r="A538" s="1918"/>
      <c r="B538" s="1852"/>
      <c r="C538" s="298" t="s">
        <v>284</v>
      </c>
      <c r="D538" s="137">
        <v>0</v>
      </c>
      <c r="E538" s="137">
        <v>0</v>
      </c>
      <c r="F538" s="788"/>
      <c r="G538" s="302"/>
      <c r="H538" s="293"/>
    </row>
    <row r="539" spans="1:8" s="292" customFormat="1" x14ac:dyDescent="0.25">
      <c r="A539" s="1918"/>
      <c r="B539" s="1852"/>
      <c r="C539" s="298" t="s">
        <v>285</v>
      </c>
      <c r="D539" s="137">
        <v>0</v>
      </c>
      <c r="E539" s="137">
        <v>0</v>
      </c>
      <c r="F539" s="788"/>
      <c r="G539" s="302"/>
      <c r="H539" s="293"/>
    </row>
    <row r="540" spans="1:8" x14ac:dyDescent="0.25">
      <c r="A540" s="1918"/>
      <c r="B540" s="1852"/>
      <c r="C540" s="298" t="s">
        <v>286</v>
      </c>
      <c r="D540" s="137">
        <v>0</v>
      </c>
      <c r="E540" s="137">
        <v>0</v>
      </c>
      <c r="F540" s="788"/>
      <c r="G540" s="73"/>
    </row>
    <row r="541" spans="1:8" s="292" customFormat="1" x14ac:dyDescent="0.25">
      <c r="A541" s="1912" t="s">
        <v>485</v>
      </c>
      <c r="B541" s="1911" t="s">
        <v>744</v>
      </c>
      <c r="C541" s="305" t="s">
        <v>344</v>
      </c>
      <c r="D541" s="331">
        <f>D542+D543+D544</f>
        <v>32867.040000000001</v>
      </c>
      <c r="E541" s="331">
        <f>E542+E543+E544</f>
        <v>13217.73</v>
      </c>
      <c r="F541" s="787"/>
      <c r="G541" s="302"/>
      <c r="H541" s="293"/>
    </row>
    <row r="542" spans="1:8" s="292" customFormat="1" x14ac:dyDescent="0.25">
      <c r="A542" s="1471"/>
      <c r="B542" s="1852"/>
      <c r="C542" s="305" t="s">
        <v>284</v>
      </c>
      <c r="D542" s="331">
        <f>D546+D550+D554+D558</f>
        <v>0</v>
      </c>
      <c r="E542" s="331">
        <f>E546+E550+E554+E558</f>
        <v>0</v>
      </c>
      <c r="F542" s="787"/>
      <c r="G542" s="302"/>
      <c r="H542" s="293"/>
    </row>
    <row r="543" spans="1:8" s="292" customFormat="1" x14ac:dyDescent="0.25">
      <c r="A543" s="1471"/>
      <c r="B543" s="1852"/>
      <c r="C543" s="305" t="s">
        <v>285</v>
      </c>
      <c r="D543" s="331">
        <f>D547+D551+D555+D559</f>
        <v>0</v>
      </c>
      <c r="E543" s="331">
        <f>E547+E551+E555+E559</f>
        <v>0</v>
      </c>
      <c r="F543" s="787"/>
      <c r="G543" s="302"/>
      <c r="H543" s="293"/>
    </row>
    <row r="544" spans="1:8" s="292" customFormat="1" ht="16.5" customHeight="1" x14ac:dyDescent="0.25">
      <c r="A544" s="1471"/>
      <c r="B544" s="1852"/>
      <c r="C544" s="305" t="s">
        <v>286</v>
      </c>
      <c r="D544" s="331">
        <f>D548+D552+D558+D560</f>
        <v>32867.040000000001</v>
      </c>
      <c r="E544" s="331">
        <f>E548+E552+E558+E560</f>
        <v>13217.73</v>
      </c>
      <c r="F544" s="787"/>
      <c r="G544" s="302"/>
      <c r="H544" s="293"/>
    </row>
    <row r="545" spans="1:8" s="292" customFormat="1" ht="15.75" customHeight="1" x14ac:dyDescent="0.25">
      <c r="A545" s="1913" t="s">
        <v>172</v>
      </c>
      <c r="B545" s="1883" t="s">
        <v>1176</v>
      </c>
      <c r="C545" s="298" t="s">
        <v>344</v>
      </c>
      <c r="D545" s="137">
        <f>D546+D547+D548</f>
        <v>26145.64</v>
      </c>
      <c r="E545" s="137">
        <f>E546+E547+E548</f>
        <v>12007.01</v>
      </c>
      <c r="F545" s="788"/>
      <c r="G545" s="302"/>
      <c r="H545" s="293"/>
    </row>
    <row r="546" spans="1:8" s="292" customFormat="1" ht="17.25" customHeight="1" x14ac:dyDescent="0.25">
      <c r="A546" s="1914"/>
      <c r="B546" s="1852"/>
      <c r="C546" s="298" t="s">
        <v>284</v>
      </c>
      <c r="D546" s="137">
        <v>0</v>
      </c>
      <c r="E546" s="137">
        <v>0</v>
      </c>
      <c r="F546" s="788"/>
      <c r="G546" s="302"/>
      <c r="H546" s="293"/>
    </row>
    <row r="547" spans="1:8" s="292" customFormat="1" ht="13.5" customHeight="1" x14ac:dyDescent="0.25">
      <c r="A547" s="1914"/>
      <c r="B547" s="1852"/>
      <c r="C547" s="298" t="s">
        <v>285</v>
      </c>
      <c r="D547" s="137">
        <v>0</v>
      </c>
      <c r="E547" s="137">
        <v>0</v>
      </c>
      <c r="F547" s="788"/>
      <c r="G547" s="302"/>
      <c r="H547" s="293"/>
    </row>
    <row r="548" spans="1:8" s="292" customFormat="1" x14ac:dyDescent="0.25">
      <c r="A548" s="1914"/>
      <c r="B548" s="1852"/>
      <c r="C548" s="298" t="s">
        <v>286</v>
      </c>
      <c r="D548" s="137">
        <v>26145.64</v>
      </c>
      <c r="E548" s="137">
        <v>12007.01</v>
      </c>
      <c r="F548" s="788"/>
      <c r="G548" s="302"/>
      <c r="H548" s="293"/>
    </row>
    <row r="549" spans="1:8" s="292" customFormat="1" x14ac:dyDescent="0.25">
      <c r="A549" s="1913" t="s">
        <v>175</v>
      </c>
      <c r="B549" s="1883" t="s">
        <v>68</v>
      </c>
      <c r="C549" s="298" t="s">
        <v>344</v>
      </c>
      <c r="D549" s="137">
        <f>D550+D551+D552</f>
        <v>6721.4</v>
      </c>
      <c r="E549" s="137">
        <f>E550+E551+E552</f>
        <v>1210.72</v>
      </c>
      <c r="F549" s="788"/>
      <c r="G549" s="302"/>
      <c r="H549" s="293"/>
    </row>
    <row r="550" spans="1:8" s="292" customFormat="1" x14ac:dyDescent="0.25">
      <c r="A550" s="1914"/>
      <c r="B550" s="1852"/>
      <c r="C550" s="298" t="s">
        <v>284</v>
      </c>
      <c r="D550" s="137">
        <v>0</v>
      </c>
      <c r="E550" s="137">
        <v>0</v>
      </c>
      <c r="F550" s="788"/>
      <c r="G550" s="302"/>
      <c r="H550" s="293"/>
    </row>
    <row r="551" spans="1:8" s="292" customFormat="1" x14ac:dyDescent="0.25">
      <c r="A551" s="1914"/>
      <c r="B551" s="1852"/>
      <c r="C551" s="298" t="s">
        <v>285</v>
      </c>
      <c r="D551" s="137">
        <v>0</v>
      </c>
      <c r="E551" s="137">
        <v>0</v>
      </c>
      <c r="F551" s="788"/>
      <c r="G551" s="302"/>
      <c r="H551" s="293"/>
    </row>
    <row r="552" spans="1:8" s="292" customFormat="1" x14ac:dyDescent="0.25">
      <c r="A552" s="1914"/>
      <c r="B552" s="1852"/>
      <c r="C552" s="298" t="s">
        <v>286</v>
      </c>
      <c r="D552" s="137">
        <v>6721.4</v>
      </c>
      <c r="E552" s="137">
        <v>1210.72</v>
      </c>
      <c r="F552" s="788"/>
      <c r="G552" s="302"/>
      <c r="H552" s="293"/>
    </row>
    <row r="553" spans="1:8" s="292" customFormat="1" x14ac:dyDescent="0.25">
      <c r="A553" s="1913" t="s">
        <v>465</v>
      </c>
      <c r="B553" s="1883" t="s">
        <v>745</v>
      </c>
      <c r="C553" s="298" t="s">
        <v>344</v>
      </c>
      <c r="D553" s="137">
        <f>D554+D555+D556</f>
        <v>0</v>
      </c>
      <c r="E553" s="137">
        <f>E554+E555+E556</f>
        <v>0</v>
      </c>
      <c r="F553" s="788"/>
      <c r="G553" s="302"/>
      <c r="H553" s="293"/>
    </row>
    <row r="554" spans="1:8" s="292" customFormat="1" x14ac:dyDescent="0.25">
      <c r="A554" s="1914"/>
      <c r="B554" s="1852"/>
      <c r="C554" s="298" t="s">
        <v>284</v>
      </c>
      <c r="D554" s="137">
        <v>0</v>
      </c>
      <c r="E554" s="137"/>
      <c r="F554" s="788"/>
      <c r="G554" s="302"/>
      <c r="H554" s="293"/>
    </row>
    <row r="555" spans="1:8" s="292" customFormat="1" x14ac:dyDescent="0.25">
      <c r="A555" s="1914"/>
      <c r="B555" s="1852"/>
      <c r="C555" s="298" t="s">
        <v>285</v>
      </c>
      <c r="D555" s="137">
        <v>0</v>
      </c>
      <c r="E555" s="137">
        <v>0</v>
      </c>
      <c r="F555" s="788"/>
      <c r="G555" s="302"/>
      <c r="H555" s="293"/>
    </row>
    <row r="556" spans="1:8" s="292" customFormat="1" x14ac:dyDescent="0.25">
      <c r="A556" s="1914"/>
      <c r="B556" s="1852"/>
      <c r="C556" s="298" t="s">
        <v>286</v>
      </c>
      <c r="D556" s="137">
        <v>0</v>
      </c>
      <c r="E556" s="137">
        <v>0</v>
      </c>
      <c r="F556" s="788"/>
      <c r="G556" s="302"/>
      <c r="H556" s="293"/>
    </row>
    <row r="557" spans="1:8" s="292" customFormat="1" x14ac:dyDescent="0.25">
      <c r="A557" s="1913" t="s">
        <v>623</v>
      </c>
      <c r="B557" s="1883" t="s">
        <v>746</v>
      </c>
      <c r="C557" s="298" t="s">
        <v>344</v>
      </c>
      <c r="D557" s="137">
        <f>D558+D559+D560</f>
        <v>0</v>
      </c>
      <c r="E557" s="137">
        <f>E558+E559+E560</f>
        <v>0</v>
      </c>
      <c r="F557" s="788"/>
      <c r="G557" s="302"/>
      <c r="H557" s="293"/>
    </row>
    <row r="558" spans="1:8" s="292" customFormat="1" x14ac:dyDescent="0.25">
      <c r="A558" s="1914"/>
      <c r="B558" s="1852"/>
      <c r="C558" s="298" t="s">
        <v>284</v>
      </c>
      <c r="D558" s="137">
        <v>0</v>
      </c>
      <c r="E558" s="137">
        <v>0</v>
      </c>
      <c r="F558" s="788"/>
      <c r="G558" s="302"/>
      <c r="H558" s="293"/>
    </row>
    <row r="559" spans="1:8" s="292" customFormat="1" x14ac:dyDescent="0.25">
      <c r="A559" s="1914"/>
      <c r="B559" s="1852"/>
      <c r="C559" s="298" t="s">
        <v>285</v>
      </c>
      <c r="D559" s="137">
        <v>0</v>
      </c>
      <c r="E559" s="137">
        <v>0</v>
      </c>
      <c r="F559" s="788"/>
      <c r="G559" s="302"/>
      <c r="H559" s="293"/>
    </row>
    <row r="560" spans="1:8" s="292" customFormat="1" x14ac:dyDescent="0.25">
      <c r="A560" s="2051"/>
      <c r="B560" s="1853"/>
      <c r="C560" s="414" t="s">
        <v>286</v>
      </c>
      <c r="D560" s="334">
        <v>0</v>
      </c>
      <c r="E560" s="334">
        <v>0</v>
      </c>
      <c r="F560" s="788"/>
      <c r="G560" s="302"/>
      <c r="H560" s="293"/>
    </row>
    <row r="561" spans="1:8" s="292" customFormat="1" ht="42.75" customHeight="1" x14ac:dyDescent="0.25">
      <c r="A561" s="1989" t="s">
        <v>1017</v>
      </c>
      <c r="B561" s="1989"/>
      <c r="C561" s="1989"/>
      <c r="D561" s="1989"/>
      <c r="E561" s="1989"/>
      <c r="F561" s="788"/>
      <c r="G561" s="302"/>
      <c r="H561" s="293"/>
    </row>
    <row r="562" spans="1:8" s="292" customFormat="1" ht="90" x14ac:dyDescent="0.25">
      <c r="A562" s="358"/>
      <c r="B562" s="348" t="s">
        <v>639</v>
      </c>
      <c r="C562" s="859" t="s">
        <v>307</v>
      </c>
      <c r="D562" s="858" t="s">
        <v>600</v>
      </c>
      <c r="E562" s="859" t="s">
        <v>317</v>
      </c>
      <c r="F562" s="788"/>
      <c r="G562" s="302"/>
      <c r="H562" s="293"/>
    </row>
    <row r="563" spans="1:8" s="292" customFormat="1" x14ac:dyDescent="0.25">
      <c r="A563" s="2061" t="s">
        <v>92</v>
      </c>
      <c r="B563" s="2062"/>
      <c r="C563" s="860" t="s">
        <v>8</v>
      </c>
      <c r="D563" s="77">
        <f>D564+D565+D566+D567</f>
        <v>265319.93</v>
      </c>
      <c r="E563" s="77">
        <f>E564+E565+E566+E567</f>
        <v>26183.600000000002</v>
      </c>
      <c r="F563" s="788"/>
      <c r="G563" s="302"/>
      <c r="H563" s="293"/>
    </row>
    <row r="564" spans="1:8" s="292" customFormat="1" ht="45" customHeight="1" x14ac:dyDescent="0.25">
      <c r="A564" s="2063"/>
      <c r="B564" s="2064"/>
      <c r="C564" s="860" t="s">
        <v>9</v>
      </c>
      <c r="D564" s="872">
        <f>D577+D601</f>
        <v>203379.53</v>
      </c>
      <c r="E564" s="872">
        <f>E577+E601</f>
        <v>18110.010000000002</v>
      </c>
      <c r="F564" s="788"/>
      <c r="G564" s="302"/>
      <c r="H564" s="293"/>
    </row>
    <row r="565" spans="1:8" s="292" customFormat="1" ht="42.75" x14ac:dyDescent="0.25">
      <c r="A565" s="2063"/>
      <c r="B565" s="2064"/>
      <c r="C565" s="860" t="s">
        <v>10</v>
      </c>
      <c r="D565" s="872">
        <f>D578+D602+D626</f>
        <v>37841.94</v>
      </c>
      <c r="E565" s="872">
        <f>E578+E602+E626</f>
        <v>3989.6400000000003</v>
      </c>
      <c r="F565" s="788"/>
      <c r="G565" s="302"/>
      <c r="H565" s="293"/>
    </row>
    <row r="566" spans="1:8" s="292" customFormat="1" ht="15" customHeight="1" x14ac:dyDescent="0.25">
      <c r="A566" s="2063"/>
      <c r="B566" s="2064"/>
      <c r="C566" s="860" t="s">
        <v>11</v>
      </c>
      <c r="D566" s="872">
        <f>D569+D579+D615+D623+D636</f>
        <v>24098.46</v>
      </c>
      <c r="E566" s="872">
        <f>E569+E575+E579+E615+E623+E636+693</f>
        <v>4083.95</v>
      </c>
      <c r="F566" s="788"/>
      <c r="G566" s="302"/>
      <c r="H566" s="293"/>
    </row>
    <row r="567" spans="1:8" s="292" customFormat="1" x14ac:dyDescent="0.25">
      <c r="A567" s="2065"/>
      <c r="B567" s="2066"/>
      <c r="C567" s="860" t="s">
        <v>239</v>
      </c>
      <c r="D567" s="77">
        <v>0</v>
      </c>
      <c r="E567" s="77">
        <v>0</v>
      </c>
      <c r="F567" s="788"/>
      <c r="G567" s="302"/>
      <c r="H567" s="293"/>
    </row>
    <row r="568" spans="1:8" s="292" customFormat="1" x14ac:dyDescent="0.25">
      <c r="A568" s="2047" t="s">
        <v>293</v>
      </c>
      <c r="B568" s="2060" t="s">
        <v>448</v>
      </c>
      <c r="C568" s="860" t="s">
        <v>344</v>
      </c>
      <c r="D568" s="873">
        <f>D569</f>
        <v>9450</v>
      </c>
      <c r="E568" s="873">
        <f>E569</f>
        <v>1885.5</v>
      </c>
      <c r="F568" s="788"/>
      <c r="G568" s="302"/>
      <c r="H568" s="293"/>
    </row>
    <row r="569" spans="1:8" s="292" customFormat="1" ht="31.5" customHeight="1" x14ac:dyDescent="0.25">
      <c r="A569" s="1531"/>
      <c r="B569" s="1558"/>
      <c r="C569" s="863" t="s">
        <v>601</v>
      </c>
      <c r="D569" s="873">
        <f>D570+D574</f>
        <v>9450</v>
      </c>
      <c r="E569" s="873">
        <f>E570+E574</f>
        <v>1885.5</v>
      </c>
      <c r="F569" s="788"/>
      <c r="G569" s="302"/>
      <c r="H569" s="293"/>
    </row>
    <row r="570" spans="1:8" s="292" customFormat="1" x14ac:dyDescent="0.25">
      <c r="A570" s="1491" t="s">
        <v>111</v>
      </c>
      <c r="B570" s="1804" t="s">
        <v>793</v>
      </c>
      <c r="C570" s="2049" t="s">
        <v>601</v>
      </c>
      <c r="D570" s="2050">
        <f>D572+D573</f>
        <v>8450</v>
      </c>
      <c r="E570" s="2050">
        <f>E572+E573</f>
        <v>1885.5</v>
      </c>
      <c r="F570" s="788"/>
      <c r="G570" s="302"/>
      <c r="H570" s="293"/>
    </row>
    <row r="571" spans="1:8" s="292" customFormat="1" x14ac:dyDescent="0.25">
      <c r="A571" s="1493"/>
      <c r="B571" s="2048"/>
      <c r="C571" s="1939"/>
      <c r="D571" s="1939"/>
      <c r="E571" s="1939"/>
      <c r="F571" s="788"/>
      <c r="G571" s="302"/>
      <c r="H571" s="293"/>
    </row>
    <row r="572" spans="1:8" s="292" customFormat="1" ht="21.75" customHeight="1" x14ac:dyDescent="0.25">
      <c r="A572" s="894" t="s">
        <v>308</v>
      </c>
      <c r="B572" s="897" t="s">
        <v>882</v>
      </c>
      <c r="C572" s="220" t="s">
        <v>601</v>
      </c>
      <c r="D572" s="874">
        <v>950</v>
      </c>
      <c r="E572" s="874">
        <v>450.89</v>
      </c>
      <c r="F572" s="788"/>
      <c r="G572" s="302"/>
      <c r="H572" s="293"/>
    </row>
    <row r="573" spans="1:8" s="292" customFormat="1" ht="45" x14ac:dyDescent="0.25">
      <c r="A573" s="894" t="s">
        <v>309</v>
      </c>
      <c r="B573" s="897" t="s">
        <v>1027</v>
      </c>
      <c r="C573" s="220" t="s">
        <v>601</v>
      </c>
      <c r="D573" s="269">
        <v>7500</v>
      </c>
      <c r="E573" s="269">
        <v>1434.61</v>
      </c>
      <c r="F573" s="788"/>
      <c r="G573" s="302"/>
      <c r="H573" s="293"/>
    </row>
    <row r="574" spans="1:8" s="292" customFormat="1" ht="45.75" customHeight="1" x14ac:dyDescent="0.25">
      <c r="A574" s="903" t="s">
        <v>114</v>
      </c>
      <c r="B574" s="907" t="s">
        <v>794</v>
      </c>
      <c r="C574" s="863" t="s">
        <v>601</v>
      </c>
      <c r="D574" s="270">
        <f>D575</f>
        <v>1000</v>
      </c>
      <c r="E574" s="270">
        <f>E575</f>
        <v>0</v>
      </c>
      <c r="F574" s="788"/>
      <c r="G574" s="302"/>
      <c r="H574" s="293"/>
    </row>
    <row r="575" spans="1:8" s="292" customFormat="1" ht="52.5" customHeight="1" x14ac:dyDescent="0.25">
      <c r="A575" s="894" t="s">
        <v>297</v>
      </c>
      <c r="B575" s="900" t="s">
        <v>1028</v>
      </c>
      <c r="C575" s="220" t="s">
        <v>601</v>
      </c>
      <c r="D575" s="269">
        <v>1000</v>
      </c>
      <c r="E575" s="269">
        <v>0</v>
      </c>
      <c r="F575" s="788"/>
      <c r="G575" s="302"/>
      <c r="H575" s="293"/>
    </row>
    <row r="576" spans="1:8" s="292" customFormat="1" x14ac:dyDescent="0.25">
      <c r="A576" s="2047" t="s">
        <v>199</v>
      </c>
      <c r="B576" s="2080" t="s">
        <v>602</v>
      </c>
      <c r="C576" s="863" t="s">
        <v>344</v>
      </c>
      <c r="D576" s="270">
        <f>D577+D578+D579</f>
        <v>207210.43999999997</v>
      </c>
      <c r="E576" s="270">
        <f>E577+E578+E579</f>
        <v>9348.4900000000016</v>
      </c>
      <c r="F576" s="788"/>
      <c r="G576" s="302"/>
      <c r="H576" s="293"/>
    </row>
    <row r="577" spans="1:8" s="292" customFormat="1" x14ac:dyDescent="0.25">
      <c r="A577" s="1530"/>
      <c r="B577" s="2081"/>
      <c r="C577" s="863" t="s">
        <v>284</v>
      </c>
      <c r="D577" s="270">
        <f t="shared" ref="D577:E579" si="8">D581+D593+D597</f>
        <v>191373.4</v>
      </c>
      <c r="E577" s="270">
        <f t="shared" si="8"/>
        <v>8433.43</v>
      </c>
      <c r="F577" s="788"/>
      <c r="G577" s="302"/>
      <c r="H577" s="293"/>
    </row>
    <row r="578" spans="1:8" s="292" customFormat="1" ht="42.75" x14ac:dyDescent="0.25">
      <c r="A578" s="1530"/>
      <c r="B578" s="2081"/>
      <c r="C578" s="860" t="s">
        <v>10</v>
      </c>
      <c r="D578" s="270">
        <f t="shared" si="8"/>
        <v>3905.58</v>
      </c>
      <c r="E578" s="270">
        <f t="shared" si="8"/>
        <v>172.11</v>
      </c>
      <c r="F578" s="788"/>
      <c r="G578" s="302"/>
      <c r="H578" s="293"/>
    </row>
    <row r="579" spans="1:8" s="292" customFormat="1" x14ac:dyDescent="0.25">
      <c r="A579" s="1530"/>
      <c r="B579" s="2081"/>
      <c r="C579" s="863" t="s">
        <v>601</v>
      </c>
      <c r="D579" s="270">
        <f t="shared" si="8"/>
        <v>11931.46</v>
      </c>
      <c r="E579" s="270">
        <f t="shared" si="8"/>
        <v>742.95</v>
      </c>
      <c r="F579" s="788"/>
      <c r="G579" s="302"/>
      <c r="H579" s="293"/>
    </row>
    <row r="580" spans="1:8" s="292" customFormat="1" x14ac:dyDescent="0.25">
      <c r="A580" s="1988" t="s">
        <v>121</v>
      </c>
      <c r="B580" s="2079" t="s">
        <v>1025</v>
      </c>
      <c r="C580" s="863" t="s">
        <v>344</v>
      </c>
      <c r="D580" s="270">
        <f>D581+D582+D583</f>
        <v>2100.29</v>
      </c>
      <c r="E580" s="270">
        <f>E581+E582+E583</f>
        <v>0</v>
      </c>
      <c r="F580" s="788"/>
      <c r="G580" s="302"/>
      <c r="H580" s="293"/>
    </row>
    <row r="581" spans="1:8" s="292" customFormat="1" x14ac:dyDescent="0.25">
      <c r="A581" s="1988"/>
      <c r="B581" s="2079"/>
      <c r="C581" s="863" t="s">
        <v>284</v>
      </c>
      <c r="D581" s="1220">
        <v>0</v>
      </c>
      <c r="E581" s="875">
        <v>0</v>
      </c>
      <c r="F581" s="788"/>
      <c r="G581" s="302"/>
      <c r="H581" s="293"/>
    </row>
    <row r="582" spans="1:8" s="292" customFormat="1" ht="42.75" x14ac:dyDescent="0.25">
      <c r="A582" s="1988"/>
      <c r="B582" s="2079"/>
      <c r="C582" s="860" t="s">
        <v>10</v>
      </c>
      <c r="D582" s="1220">
        <v>0</v>
      </c>
      <c r="E582" s="1220">
        <v>0</v>
      </c>
      <c r="F582" s="788"/>
      <c r="G582" s="302"/>
      <c r="H582" s="293"/>
    </row>
    <row r="583" spans="1:8" s="292" customFormat="1" ht="15" customHeight="1" x14ac:dyDescent="0.25">
      <c r="A583" s="1988"/>
      <c r="B583" s="2079"/>
      <c r="C583" s="863" t="s">
        <v>601</v>
      </c>
      <c r="D583" s="1220">
        <f>D587+D591</f>
        <v>2100.29</v>
      </c>
      <c r="E583" s="1220">
        <f>E587+E591</f>
        <v>0</v>
      </c>
      <c r="F583" s="788"/>
      <c r="G583" s="302"/>
      <c r="H583" s="293"/>
    </row>
    <row r="584" spans="1:8" s="292" customFormat="1" x14ac:dyDescent="0.25">
      <c r="A584" s="1880" t="s">
        <v>31</v>
      </c>
      <c r="B584" s="2046" t="s">
        <v>1026</v>
      </c>
      <c r="C584" s="863" t="s">
        <v>344</v>
      </c>
      <c r="D584" s="875">
        <f>D585+D586+D587</f>
        <v>2000.29</v>
      </c>
      <c r="E584" s="875">
        <f>E585+E586+E587</f>
        <v>0</v>
      </c>
      <c r="F584" s="788"/>
      <c r="G584" s="302"/>
      <c r="H584" s="293"/>
    </row>
    <row r="585" spans="1:8" s="292" customFormat="1" ht="18" customHeight="1" x14ac:dyDescent="0.25">
      <c r="A585" s="1880"/>
      <c r="B585" s="2046"/>
      <c r="C585" s="220" t="s">
        <v>284</v>
      </c>
      <c r="D585" s="875">
        <v>0</v>
      </c>
      <c r="E585" s="875">
        <v>0</v>
      </c>
      <c r="F585" s="788"/>
      <c r="G585" s="302"/>
      <c r="H585" s="293"/>
    </row>
    <row r="586" spans="1:8" s="292" customFormat="1" ht="45" x14ac:dyDescent="0.25">
      <c r="A586" s="1880"/>
      <c r="B586" s="2046"/>
      <c r="C586" s="218" t="s">
        <v>10</v>
      </c>
      <c r="D586" s="875">
        <v>0</v>
      </c>
      <c r="E586" s="875">
        <v>0</v>
      </c>
      <c r="F586" s="788"/>
      <c r="G586" s="302"/>
      <c r="H586" s="293"/>
    </row>
    <row r="587" spans="1:8" s="292" customFormat="1" x14ac:dyDescent="0.25">
      <c r="A587" s="1880"/>
      <c r="B587" s="2046"/>
      <c r="C587" s="220" t="s">
        <v>601</v>
      </c>
      <c r="D587" s="875">
        <v>2000.29</v>
      </c>
      <c r="E587" s="875">
        <v>0</v>
      </c>
      <c r="F587" s="788"/>
      <c r="G587" s="302"/>
      <c r="H587" s="293"/>
    </row>
    <row r="588" spans="1:8" s="292" customFormat="1" x14ac:dyDescent="0.25">
      <c r="A588" s="1919" t="s">
        <v>32</v>
      </c>
      <c r="B588" s="1922" t="s">
        <v>891</v>
      </c>
      <c r="C588" s="863" t="s">
        <v>344</v>
      </c>
      <c r="D588" s="875">
        <f>D589+D590+D591</f>
        <v>100</v>
      </c>
      <c r="E588" s="875">
        <f>E589+E590+E591</f>
        <v>0</v>
      </c>
      <c r="F588" s="788"/>
      <c r="G588" s="302"/>
      <c r="H588" s="293"/>
    </row>
    <row r="589" spans="1:8" s="292" customFormat="1" ht="19.5" customHeight="1" x14ac:dyDescent="0.25">
      <c r="A589" s="1920"/>
      <c r="B589" s="1923"/>
      <c r="C589" s="220" t="s">
        <v>284</v>
      </c>
      <c r="D589" s="269">
        <v>0</v>
      </c>
      <c r="E589" s="269">
        <v>0</v>
      </c>
      <c r="F589" s="788"/>
      <c r="G589" s="302"/>
      <c r="H589" s="293"/>
    </row>
    <row r="590" spans="1:8" s="292" customFormat="1" ht="45" x14ac:dyDescent="0.25">
      <c r="A590" s="1920"/>
      <c r="B590" s="1923"/>
      <c r="C590" s="218" t="s">
        <v>10</v>
      </c>
      <c r="D590" s="269">
        <v>0</v>
      </c>
      <c r="E590" s="269">
        <v>0</v>
      </c>
      <c r="F590" s="788"/>
      <c r="G590" s="302"/>
      <c r="H590" s="293"/>
    </row>
    <row r="591" spans="1:8" s="292" customFormat="1" ht="15" customHeight="1" x14ac:dyDescent="0.25">
      <c r="A591" s="1921"/>
      <c r="B591" s="1924"/>
      <c r="C591" s="220" t="s">
        <v>601</v>
      </c>
      <c r="D591" s="269">
        <v>100</v>
      </c>
      <c r="E591" s="269">
        <v>0</v>
      </c>
      <c r="F591" s="788"/>
      <c r="G591" s="302"/>
      <c r="H591" s="293"/>
    </row>
    <row r="592" spans="1:8" s="292" customFormat="1" ht="15" customHeight="1" x14ac:dyDescent="0.25">
      <c r="A592" s="1919" t="s">
        <v>124</v>
      </c>
      <c r="B592" s="1922" t="s">
        <v>1160</v>
      </c>
      <c r="C592" s="863" t="s">
        <v>344</v>
      </c>
      <c r="D592" s="270">
        <f>D593+D594+D595</f>
        <v>699.71</v>
      </c>
      <c r="E592" s="270">
        <f>E593+E594+E595</f>
        <v>699.71</v>
      </c>
      <c r="F592" s="788"/>
      <c r="G592" s="302"/>
      <c r="H592" s="293"/>
    </row>
    <row r="593" spans="1:8" s="292" customFormat="1" ht="15" customHeight="1" x14ac:dyDescent="0.25">
      <c r="A593" s="1920"/>
      <c r="B593" s="1923"/>
      <c r="C593" s="220" t="s">
        <v>284</v>
      </c>
      <c r="D593" s="269">
        <v>0</v>
      </c>
      <c r="E593" s="269">
        <v>0</v>
      </c>
      <c r="F593" s="788"/>
      <c r="G593" s="302"/>
      <c r="H593" s="293"/>
    </row>
    <row r="594" spans="1:8" s="292" customFormat="1" ht="15" customHeight="1" x14ac:dyDescent="0.25">
      <c r="A594" s="1920"/>
      <c r="B594" s="1923"/>
      <c r="C594" s="218" t="s">
        <v>10</v>
      </c>
      <c r="D594" s="269">
        <v>0</v>
      </c>
      <c r="E594" s="269">
        <v>0</v>
      </c>
      <c r="F594" s="788"/>
      <c r="G594" s="302"/>
      <c r="H594" s="293"/>
    </row>
    <row r="595" spans="1:8" s="292" customFormat="1" ht="15" customHeight="1" x14ac:dyDescent="0.25">
      <c r="A595" s="1921"/>
      <c r="B595" s="1924"/>
      <c r="C595" s="220" t="s">
        <v>601</v>
      </c>
      <c r="D595" s="269">
        <v>699.71</v>
      </c>
      <c r="E595" s="269">
        <v>699.71</v>
      </c>
      <c r="F595" s="788"/>
      <c r="G595" s="302"/>
      <c r="H595" s="293"/>
    </row>
    <row r="596" spans="1:8" s="292" customFormat="1" ht="15" customHeight="1" x14ac:dyDescent="0.25">
      <c r="A596" s="1919" t="s">
        <v>126</v>
      </c>
      <c r="B596" s="1922" t="s">
        <v>1081</v>
      </c>
      <c r="C596" s="863" t="s">
        <v>344</v>
      </c>
      <c r="D596" s="270">
        <f>D597+D598+D599</f>
        <v>204410.43999999997</v>
      </c>
      <c r="E596" s="270">
        <f>E597+E598+E599</f>
        <v>8648.7800000000007</v>
      </c>
      <c r="F596" s="788"/>
      <c r="G596" s="302"/>
      <c r="H596" s="293"/>
    </row>
    <row r="597" spans="1:8" s="292" customFormat="1" ht="15" customHeight="1" x14ac:dyDescent="0.25">
      <c r="A597" s="1920"/>
      <c r="B597" s="1923"/>
      <c r="C597" s="220" t="s">
        <v>284</v>
      </c>
      <c r="D597" s="269">
        <v>191373.4</v>
      </c>
      <c r="E597" s="269">
        <v>8433.43</v>
      </c>
      <c r="F597" s="788"/>
      <c r="G597" s="302"/>
      <c r="H597" s="293"/>
    </row>
    <row r="598" spans="1:8" s="292" customFormat="1" ht="15" customHeight="1" x14ac:dyDescent="0.25">
      <c r="A598" s="1920"/>
      <c r="B598" s="1923"/>
      <c r="C598" s="218" t="s">
        <v>10</v>
      </c>
      <c r="D598" s="269">
        <v>3905.58</v>
      </c>
      <c r="E598" s="269">
        <v>172.11</v>
      </c>
      <c r="F598" s="788"/>
      <c r="G598" s="302"/>
      <c r="H598" s="293"/>
    </row>
    <row r="599" spans="1:8" s="292" customFormat="1" ht="15" customHeight="1" x14ac:dyDescent="0.25">
      <c r="A599" s="1921"/>
      <c r="B599" s="1924"/>
      <c r="C599" s="220" t="s">
        <v>601</v>
      </c>
      <c r="D599" s="269">
        <f>981.26+8150.2</f>
        <v>9131.4599999999991</v>
      </c>
      <c r="E599" s="269">
        <v>43.24</v>
      </c>
      <c r="F599" s="788"/>
      <c r="G599" s="302"/>
      <c r="H599" s="293"/>
    </row>
    <row r="600" spans="1:8" s="292" customFormat="1" x14ac:dyDescent="0.25">
      <c r="A600" s="1988" t="s">
        <v>153</v>
      </c>
      <c r="B600" s="2082" t="s">
        <v>603</v>
      </c>
      <c r="C600" s="130" t="s">
        <v>8</v>
      </c>
      <c r="D600" s="262">
        <f>D601+D602+D603</f>
        <v>42939.49</v>
      </c>
      <c r="E600" s="262">
        <f>E601+E602+E603</f>
        <v>13494.11</v>
      </c>
      <c r="F600" s="788"/>
      <c r="G600" s="302"/>
      <c r="H600" s="293"/>
    </row>
    <row r="601" spans="1:8" s="292" customFormat="1" ht="42.75" customHeight="1" x14ac:dyDescent="0.25">
      <c r="A601" s="1988"/>
      <c r="B601" s="2082"/>
      <c r="C601" s="254" t="s">
        <v>9</v>
      </c>
      <c r="D601" s="258">
        <f t="shared" ref="D601:E603" si="9">D605</f>
        <v>12006.13</v>
      </c>
      <c r="E601" s="258">
        <f t="shared" si="9"/>
        <v>9676.58</v>
      </c>
      <c r="F601" s="788"/>
      <c r="G601" s="302"/>
      <c r="H601" s="293"/>
    </row>
    <row r="602" spans="1:8" s="292" customFormat="1" ht="45" x14ac:dyDescent="0.25">
      <c r="A602" s="1988"/>
      <c r="B602" s="2082"/>
      <c r="C602" s="254" t="s">
        <v>10</v>
      </c>
      <c r="D602" s="258">
        <f t="shared" si="9"/>
        <v>30933.360000000001</v>
      </c>
      <c r="E602" s="258">
        <f t="shared" si="9"/>
        <v>3817.53</v>
      </c>
      <c r="F602" s="788"/>
      <c r="G602" s="302"/>
      <c r="H602" s="293"/>
    </row>
    <row r="603" spans="1:8" s="292" customFormat="1" ht="15.75" customHeight="1" x14ac:dyDescent="0.25">
      <c r="A603" s="1988"/>
      <c r="B603" s="2082"/>
      <c r="C603" s="254" t="s">
        <v>11</v>
      </c>
      <c r="D603" s="258">
        <f t="shared" si="9"/>
        <v>0</v>
      </c>
      <c r="E603" s="258">
        <f t="shared" si="9"/>
        <v>0</v>
      </c>
      <c r="F603" s="788"/>
      <c r="G603" s="302"/>
      <c r="H603" s="293"/>
    </row>
    <row r="604" spans="1:8" s="292" customFormat="1" x14ac:dyDescent="0.25">
      <c r="A604" s="2073" t="s">
        <v>325</v>
      </c>
      <c r="B604" s="1828" t="s">
        <v>1024</v>
      </c>
      <c r="C604" s="878" t="s">
        <v>344</v>
      </c>
      <c r="D604" s="879">
        <f>D605+D606+D607</f>
        <v>42939.49</v>
      </c>
      <c r="E604" s="879">
        <f>E605+E606+E607</f>
        <v>13494.11</v>
      </c>
      <c r="F604" s="788"/>
      <c r="G604" s="302"/>
      <c r="H604" s="293"/>
    </row>
    <row r="605" spans="1:8" s="292" customFormat="1" x14ac:dyDescent="0.25">
      <c r="A605" s="2073"/>
      <c r="B605" s="1828"/>
      <c r="C605" s="254" t="s">
        <v>284</v>
      </c>
      <c r="D605" s="269">
        <v>12006.13</v>
      </c>
      <c r="E605" s="269">
        <v>9676.58</v>
      </c>
      <c r="F605" s="788"/>
      <c r="G605" s="302"/>
      <c r="H605" s="293"/>
    </row>
    <row r="606" spans="1:8" s="292" customFormat="1" x14ac:dyDescent="0.25">
      <c r="A606" s="2073"/>
      <c r="B606" s="1828"/>
      <c r="C606" s="254" t="s">
        <v>285</v>
      </c>
      <c r="D606" s="269">
        <v>30933.360000000001</v>
      </c>
      <c r="E606" s="269">
        <v>3817.53</v>
      </c>
      <c r="F606" s="788"/>
      <c r="G606" s="302"/>
      <c r="H606" s="293"/>
    </row>
    <row r="607" spans="1:8" s="292" customFormat="1" ht="15" customHeight="1" x14ac:dyDescent="0.25">
      <c r="A607" s="2074"/>
      <c r="B607" s="1829"/>
      <c r="C607" s="254" t="s">
        <v>11</v>
      </c>
      <c r="D607" s="269">
        <v>0</v>
      </c>
      <c r="E607" s="269"/>
      <c r="F607" s="788"/>
      <c r="G607" s="302"/>
      <c r="H607" s="293"/>
    </row>
    <row r="608" spans="1:8" s="292" customFormat="1" x14ac:dyDescent="0.25">
      <c r="A608" s="2053">
        <v>4</v>
      </c>
      <c r="B608" s="2020" t="s">
        <v>454</v>
      </c>
      <c r="C608" s="130" t="s">
        <v>344</v>
      </c>
      <c r="D608" s="270">
        <f>D609+D610+D611</f>
        <v>100</v>
      </c>
      <c r="E608" s="270">
        <f>E609+E610+E611</f>
        <v>0</v>
      </c>
      <c r="F608" s="788"/>
      <c r="G608" s="302"/>
      <c r="H608" s="293"/>
    </row>
    <row r="609" spans="1:8" s="292" customFormat="1" x14ac:dyDescent="0.25">
      <c r="A609" s="2054"/>
      <c r="B609" s="2021"/>
      <c r="C609" s="254" t="s">
        <v>284</v>
      </c>
      <c r="D609" s="269">
        <v>0</v>
      </c>
      <c r="E609" s="269">
        <v>0</v>
      </c>
      <c r="F609" s="788"/>
      <c r="G609" s="302"/>
      <c r="H609" s="293"/>
    </row>
    <row r="610" spans="1:8" s="292" customFormat="1" x14ac:dyDescent="0.25">
      <c r="A610" s="2054"/>
      <c r="B610" s="2021"/>
      <c r="C610" s="254" t="s">
        <v>285</v>
      </c>
      <c r="D610" s="269">
        <v>0</v>
      </c>
      <c r="E610" s="269">
        <v>0</v>
      </c>
      <c r="F610" s="788"/>
      <c r="G610" s="302"/>
      <c r="H610" s="293"/>
    </row>
    <row r="611" spans="1:8" s="292" customFormat="1" ht="15" customHeight="1" x14ac:dyDescent="0.25">
      <c r="A611" s="2055"/>
      <c r="B611" s="2022"/>
      <c r="C611" s="254" t="s">
        <v>11</v>
      </c>
      <c r="D611" s="269">
        <f>D615</f>
        <v>100</v>
      </c>
      <c r="E611" s="269">
        <f>E615</f>
        <v>0</v>
      </c>
      <c r="F611" s="788"/>
      <c r="G611" s="302"/>
      <c r="H611" s="293"/>
    </row>
    <row r="612" spans="1:8" s="292" customFormat="1" x14ac:dyDescent="0.25">
      <c r="A612" s="2072" t="s">
        <v>329</v>
      </c>
      <c r="B612" s="1806" t="s">
        <v>1023</v>
      </c>
      <c r="C612" s="130" t="s">
        <v>344</v>
      </c>
      <c r="D612" s="270">
        <f>D613+D614+D615</f>
        <v>100</v>
      </c>
      <c r="E612" s="270">
        <f>E613+E614+E615</f>
        <v>0</v>
      </c>
      <c r="F612" s="788"/>
      <c r="G612" s="302"/>
      <c r="H612" s="293"/>
    </row>
    <row r="613" spans="1:8" s="292" customFormat="1" x14ac:dyDescent="0.25">
      <c r="A613" s="2073"/>
      <c r="B613" s="1828"/>
      <c r="C613" s="254" t="s">
        <v>284</v>
      </c>
      <c r="D613" s="269">
        <v>0</v>
      </c>
      <c r="E613" s="269">
        <v>0</v>
      </c>
      <c r="F613" s="788"/>
      <c r="G613" s="302"/>
      <c r="H613" s="293"/>
    </row>
    <row r="614" spans="1:8" s="292" customFormat="1" x14ac:dyDescent="0.25">
      <c r="A614" s="2073"/>
      <c r="B614" s="1828"/>
      <c r="C614" s="254" t="s">
        <v>285</v>
      </c>
      <c r="D614" s="269">
        <v>0</v>
      </c>
      <c r="E614" s="269">
        <v>0</v>
      </c>
      <c r="F614" s="788"/>
      <c r="G614" s="302"/>
      <c r="H614" s="293"/>
    </row>
    <row r="615" spans="1:8" s="292" customFormat="1" ht="30" x14ac:dyDescent="0.25">
      <c r="A615" s="2074"/>
      <c r="B615" s="1829"/>
      <c r="C615" s="254" t="s">
        <v>11</v>
      </c>
      <c r="D615" s="269">
        <f>D619</f>
        <v>100</v>
      </c>
      <c r="E615" s="269">
        <v>0</v>
      </c>
      <c r="F615" s="788"/>
      <c r="G615" s="302"/>
      <c r="H615" s="293"/>
    </row>
    <row r="616" spans="1:8" s="292" customFormat="1" x14ac:dyDescent="0.25">
      <c r="A616" s="2056" t="s">
        <v>340</v>
      </c>
      <c r="B616" s="1806" t="s">
        <v>455</v>
      </c>
      <c r="C616" s="130" t="s">
        <v>344</v>
      </c>
      <c r="D616" s="270">
        <f>D617+D618+D619</f>
        <v>100</v>
      </c>
      <c r="E616" s="270">
        <f>E617+E618+E619</f>
        <v>0</v>
      </c>
      <c r="F616" s="788"/>
      <c r="G616" s="302"/>
      <c r="H616" s="293"/>
    </row>
    <row r="617" spans="1:8" s="292" customFormat="1" x14ac:dyDescent="0.25">
      <c r="A617" s="2057"/>
      <c r="B617" s="1828"/>
      <c r="C617" s="254" t="s">
        <v>284</v>
      </c>
      <c r="D617" s="269">
        <v>0</v>
      </c>
      <c r="E617" s="269">
        <v>0</v>
      </c>
      <c r="F617" s="788"/>
      <c r="G617" s="302"/>
      <c r="H617" s="293"/>
    </row>
    <row r="618" spans="1:8" s="292" customFormat="1" x14ac:dyDescent="0.25">
      <c r="A618" s="2057"/>
      <c r="B618" s="1828"/>
      <c r="C618" s="254" t="s">
        <v>285</v>
      </c>
      <c r="D618" s="269">
        <v>0</v>
      </c>
      <c r="E618" s="269">
        <v>0</v>
      </c>
      <c r="F618" s="788"/>
      <c r="G618" s="302"/>
      <c r="H618" s="293"/>
    </row>
    <row r="619" spans="1:8" s="292" customFormat="1" ht="15" customHeight="1" x14ac:dyDescent="0.25">
      <c r="A619" s="2058"/>
      <c r="B619" s="1829"/>
      <c r="C619" s="254" t="s">
        <v>11</v>
      </c>
      <c r="D619" s="269">
        <v>100</v>
      </c>
      <c r="E619" s="269">
        <v>0</v>
      </c>
      <c r="F619" s="788"/>
      <c r="G619" s="302"/>
      <c r="H619" s="293"/>
    </row>
    <row r="620" spans="1:8" s="292" customFormat="1" x14ac:dyDescent="0.25">
      <c r="A620" s="2053" t="s">
        <v>103</v>
      </c>
      <c r="B620" s="2020" t="s">
        <v>456</v>
      </c>
      <c r="C620" s="254" t="s">
        <v>344</v>
      </c>
      <c r="D620" s="270">
        <f>D621+D622+D623</f>
        <v>4620</v>
      </c>
      <c r="E620" s="270">
        <v>693</v>
      </c>
      <c r="F620" s="788"/>
      <c r="G620" s="302"/>
      <c r="H620" s="293"/>
    </row>
    <row r="621" spans="1:8" s="292" customFormat="1" x14ac:dyDescent="0.25">
      <c r="A621" s="2054"/>
      <c r="B621" s="2021"/>
      <c r="C621" s="254" t="s">
        <v>284</v>
      </c>
      <c r="D621" s="876">
        <f>D625</f>
        <v>0</v>
      </c>
      <c r="E621" s="876">
        <f>E625</f>
        <v>0</v>
      </c>
      <c r="F621" s="788"/>
      <c r="G621" s="302"/>
      <c r="H621" s="293"/>
    </row>
    <row r="622" spans="1:8" s="292" customFormat="1" ht="31.5" customHeight="1" x14ac:dyDescent="0.25">
      <c r="A622" s="2054"/>
      <c r="B622" s="2021"/>
      <c r="C622" s="254" t="s">
        <v>285</v>
      </c>
      <c r="D622" s="876">
        <f>D626</f>
        <v>3003</v>
      </c>
      <c r="E622" s="269">
        <v>0</v>
      </c>
      <c r="F622" s="788"/>
      <c r="G622" s="302"/>
      <c r="H622" s="293"/>
    </row>
    <row r="623" spans="1:8" s="292" customFormat="1" ht="15" customHeight="1" x14ac:dyDescent="0.25">
      <c r="A623" s="2055"/>
      <c r="B623" s="2022"/>
      <c r="C623" s="254" t="s">
        <v>11</v>
      </c>
      <c r="D623" s="876">
        <f>D627</f>
        <v>1617</v>
      </c>
      <c r="E623" s="876">
        <v>0</v>
      </c>
      <c r="F623" s="788"/>
      <c r="G623" s="302"/>
      <c r="H623" s="293"/>
    </row>
    <row r="624" spans="1:8" s="292" customFormat="1" x14ac:dyDescent="0.25">
      <c r="A624" s="2072" t="s">
        <v>457</v>
      </c>
      <c r="B624" s="1806" t="s">
        <v>1022</v>
      </c>
      <c r="C624" s="130" t="s">
        <v>344</v>
      </c>
      <c r="D624" s="270">
        <f>D625+D626+D627</f>
        <v>4620</v>
      </c>
      <c r="E624" s="270">
        <v>693</v>
      </c>
      <c r="F624" s="788"/>
      <c r="G624" s="302"/>
      <c r="H624" s="293"/>
    </row>
    <row r="625" spans="1:8" s="292" customFormat="1" x14ac:dyDescent="0.25">
      <c r="A625" s="2073"/>
      <c r="B625" s="1828"/>
      <c r="C625" s="254" t="s">
        <v>284</v>
      </c>
      <c r="D625" s="876">
        <v>0</v>
      </c>
      <c r="E625" s="269">
        <v>0</v>
      </c>
      <c r="F625" s="788"/>
      <c r="G625" s="302"/>
      <c r="H625" s="293"/>
    </row>
    <row r="626" spans="1:8" s="292" customFormat="1" x14ac:dyDescent="0.25">
      <c r="A626" s="2073"/>
      <c r="B626" s="1828"/>
      <c r="C626" s="254" t="s">
        <v>285</v>
      </c>
      <c r="D626" s="876">
        <v>3003</v>
      </c>
      <c r="E626" s="269">
        <v>0</v>
      </c>
      <c r="F626" s="788"/>
      <c r="G626" s="302"/>
      <c r="H626" s="293"/>
    </row>
    <row r="627" spans="1:8" s="292" customFormat="1" ht="15" customHeight="1" x14ac:dyDescent="0.25">
      <c r="A627" s="2074"/>
      <c r="B627" s="1829"/>
      <c r="C627" s="254" t="s">
        <v>11</v>
      </c>
      <c r="D627" s="876">
        <v>1617</v>
      </c>
      <c r="E627" s="876">
        <v>0</v>
      </c>
      <c r="F627" s="871"/>
      <c r="G627" s="302"/>
      <c r="H627" s="293"/>
    </row>
    <row r="628" spans="1:8" s="292" customFormat="1" x14ac:dyDescent="0.25">
      <c r="A628" s="2056" t="s">
        <v>1021</v>
      </c>
      <c r="B628" s="1806" t="s">
        <v>906</v>
      </c>
      <c r="C628" s="130" t="s">
        <v>344</v>
      </c>
      <c r="D628" s="270">
        <f>D629+D630+D631</f>
        <v>4620</v>
      </c>
      <c r="E628" s="270">
        <v>693</v>
      </c>
      <c r="F628" s="871"/>
      <c r="G628" s="302"/>
      <c r="H628" s="293"/>
    </row>
    <row r="629" spans="1:8" s="292" customFormat="1" x14ac:dyDescent="0.25">
      <c r="A629" s="2057"/>
      <c r="B629" s="1828"/>
      <c r="C629" s="254" t="s">
        <v>284</v>
      </c>
      <c r="D629" s="876">
        <v>0</v>
      </c>
      <c r="E629" s="269">
        <v>0</v>
      </c>
      <c r="F629" s="871"/>
      <c r="G629" s="302"/>
      <c r="H629" s="293"/>
    </row>
    <row r="630" spans="1:8" ht="31.5" customHeight="1" x14ac:dyDescent="0.25">
      <c r="A630" s="2057"/>
      <c r="B630" s="1828"/>
      <c r="C630" s="254" t="s">
        <v>285</v>
      </c>
      <c r="D630" s="876">
        <v>3003</v>
      </c>
      <c r="E630" s="269">
        <v>0</v>
      </c>
      <c r="F630" s="871"/>
      <c r="G630" s="73"/>
    </row>
    <row r="631" spans="1:8" s="292" customFormat="1" ht="16.5" customHeight="1" x14ac:dyDescent="0.25">
      <c r="A631" s="2058"/>
      <c r="B631" s="1829"/>
      <c r="C631" s="254" t="s">
        <v>11</v>
      </c>
      <c r="D631" s="876">
        <v>1617</v>
      </c>
      <c r="E631" s="876">
        <v>0</v>
      </c>
      <c r="F631" s="871"/>
      <c r="G631" s="302"/>
      <c r="H631" s="293"/>
    </row>
    <row r="632" spans="1:8" s="292" customFormat="1" ht="18" customHeight="1" x14ac:dyDescent="0.25">
      <c r="A632" s="2069" t="s">
        <v>485</v>
      </c>
      <c r="B632" s="2020" t="s">
        <v>458</v>
      </c>
      <c r="C632" s="254" t="s">
        <v>344</v>
      </c>
      <c r="D632" s="270">
        <f>D633+D634+D635</f>
        <v>1000</v>
      </c>
      <c r="E632" s="270">
        <f>E633+E634+E635</f>
        <v>762.5</v>
      </c>
      <c r="F632" s="763"/>
      <c r="G632" s="302"/>
      <c r="H632" s="293"/>
    </row>
    <row r="633" spans="1:8" s="292" customFormat="1" ht="16.5" customHeight="1" x14ac:dyDescent="0.25">
      <c r="A633" s="2070"/>
      <c r="B633" s="2021"/>
      <c r="C633" s="254" t="s">
        <v>284</v>
      </c>
      <c r="D633" s="269">
        <v>0</v>
      </c>
      <c r="E633" s="269">
        <v>0</v>
      </c>
      <c r="F633" s="763"/>
      <c r="G633" s="302"/>
      <c r="H633" s="293"/>
    </row>
    <row r="634" spans="1:8" s="292" customFormat="1" ht="31.5" customHeight="1" x14ac:dyDescent="0.25">
      <c r="A634" s="2070"/>
      <c r="B634" s="2021"/>
      <c r="C634" s="254" t="s">
        <v>285</v>
      </c>
      <c r="D634" s="269">
        <v>0</v>
      </c>
      <c r="E634" s="269">
        <v>0</v>
      </c>
      <c r="F634" s="794"/>
      <c r="G634" s="302"/>
      <c r="H634" s="293"/>
    </row>
    <row r="635" spans="1:8" ht="17.25" customHeight="1" x14ac:dyDescent="0.25">
      <c r="A635" s="2071"/>
      <c r="B635" s="2022"/>
      <c r="C635" s="254" t="s">
        <v>11</v>
      </c>
      <c r="D635" s="269">
        <f>D636</f>
        <v>1000</v>
      </c>
      <c r="E635" s="269">
        <f>E636</f>
        <v>762.5</v>
      </c>
      <c r="F635" s="795"/>
      <c r="G635" s="73"/>
    </row>
    <row r="636" spans="1:8" s="292" customFormat="1" ht="48" customHeight="1" x14ac:dyDescent="0.25">
      <c r="A636" s="864" t="s">
        <v>172</v>
      </c>
      <c r="B636" s="862" t="s">
        <v>604</v>
      </c>
      <c r="C636" s="254" t="s">
        <v>11</v>
      </c>
      <c r="D636" s="877">
        <v>1000</v>
      </c>
      <c r="E636" s="877">
        <v>762.5</v>
      </c>
      <c r="F636" s="796"/>
      <c r="G636" s="302"/>
      <c r="H636" s="293"/>
    </row>
    <row r="637" spans="1:8" s="292" customFormat="1" ht="55.5" customHeight="1" thickBot="1" x14ac:dyDescent="0.3">
      <c r="A637" s="1984" t="s">
        <v>1018</v>
      </c>
      <c r="B637" s="1985"/>
      <c r="C637" s="1985"/>
      <c r="D637" s="1985"/>
      <c r="E637" s="1986"/>
      <c r="F637" s="796"/>
      <c r="G637" s="302"/>
      <c r="H637" s="293"/>
    </row>
    <row r="638" spans="1:8" ht="79.5" customHeight="1" x14ac:dyDescent="0.25">
      <c r="A638" s="1097"/>
      <c r="B638" s="1098" t="s">
        <v>639</v>
      </c>
      <c r="C638" s="1075" t="s">
        <v>307</v>
      </c>
      <c r="D638" s="1060" t="s">
        <v>318</v>
      </c>
      <c r="E638" s="1076" t="s">
        <v>317</v>
      </c>
      <c r="F638" s="796"/>
      <c r="G638" s="73"/>
    </row>
    <row r="639" spans="1:8" ht="21" customHeight="1" x14ac:dyDescent="0.25">
      <c r="A639" s="241">
        <v>1</v>
      </c>
      <c r="B639" s="241">
        <v>2</v>
      </c>
      <c r="C639" s="241">
        <v>3</v>
      </c>
      <c r="D639" s="241">
        <v>4</v>
      </c>
      <c r="E639" s="241">
        <v>5</v>
      </c>
      <c r="F639" s="796"/>
      <c r="G639" s="73"/>
    </row>
    <row r="640" spans="1:8" s="292" customFormat="1" ht="16.5" customHeight="1" x14ac:dyDescent="0.25">
      <c r="A640" s="1579" t="s">
        <v>92</v>
      </c>
      <c r="B640" s="1987"/>
      <c r="C640" s="382" t="s">
        <v>344</v>
      </c>
      <c r="D640" s="865">
        <f>D641+D642+D643</f>
        <v>8470000</v>
      </c>
      <c r="E640" s="865">
        <f>E641+E642+E643</f>
        <v>3203907.88</v>
      </c>
      <c r="F640" s="796"/>
      <c r="G640" s="302"/>
      <c r="H640" s="293"/>
    </row>
    <row r="641" spans="1:8" s="292" customFormat="1" ht="16.5" customHeight="1" x14ac:dyDescent="0.25">
      <c r="A641" s="1987"/>
      <c r="B641" s="1987"/>
      <c r="C641" s="382" t="s">
        <v>236</v>
      </c>
      <c r="D641" s="865">
        <v>0</v>
      </c>
      <c r="E641" s="865">
        <v>0</v>
      </c>
      <c r="F641" s="796"/>
      <c r="G641" s="302"/>
      <c r="H641" s="293"/>
    </row>
    <row r="642" spans="1:8" s="292" customFormat="1" ht="18" customHeight="1" x14ac:dyDescent="0.25">
      <c r="A642" s="1987"/>
      <c r="B642" s="1987"/>
      <c r="C642" s="383" t="s">
        <v>237</v>
      </c>
      <c r="D642" s="866">
        <v>0</v>
      </c>
      <c r="E642" s="866">
        <v>0</v>
      </c>
      <c r="F642" s="796"/>
      <c r="G642" s="302"/>
      <c r="H642" s="293"/>
    </row>
    <row r="643" spans="1:8" s="292" customFormat="1" ht="16.5" customHeight="1" x14ac:dyDescent="0.25">
      <c r="A643" s="214"/>
      <c r="B643" s="861" t="s">
        <v>717</v>
      </c>
      <c r="C643" s="383" t="s">
        <v>716</v>
      </c>
      <c r="D643" s="866">
        <f>D647</f>
        <v>8470000</v>
      </c>
      <c r="E643" s="866">
        <f>E647</f>
        <v>3203907.88</v>
      </c>
      <c r="F643" s="796"/>
      <c r="G643" s="302"/>
      <c r="H643" s="293"/>
    </row>
    <row r="644" spans="1:8" s="292" customFormat="1" ht="18.75" customHeight="1" x14ac:dyDescent="0.25">
      <c r="A644" s="1880" t="s">
        <v>293</v>
      </c>
      <c r="B644" s="1881" t="s">
        <v>1019</v>
      </c>
      <c r="C644" s="382" t="s">
        <v>344</v>
      </c>
      <c r="D644" s="866">
        <f>D645+D646+D647</f>
        <v>8470000</v>
      </c>
      <c r="E644" s="866">
        <f>E645+E646+E647</f>
        <v>3203907.88</v>
      </c>
      <c r="F644" s="796"/>
      <c r="G644" s="302"/>
      <c r="H644" s="293"/>
    </row>
    <row r="645" spans="1:8" s="292" customFormat="1" ht="18" customHeight="1" x14ac:dyDescent="0.25">
      <c r="A645" s="1471"/>
      <c r="B645" s="1715"/>
      <c r="C645" s="384" t="s">
        <v>236</v>
      </c>
      <c r="D645" s="867">
        <v>0</v>
      </c>
      <c r="E645" s="867">
        <v>0</v>
      </c>
      <c r="F645" s="796"/>
      <c r="G645" s="302"/>
      <c r="H645" s="293"/>
    </row>
    <row r="646" spans="1:8" s="292" customFormat="1" ht="34.5" customHeight="1" x14ac:dyDescent="0.25">
      <c r="A646" s="1471"/>
      <c r="B646" s="1715"/>
      <c r="C646" s="385" t="s">
        <v>237</v>
      </c>
      <c r="D646" s="867">
        <v>0</v>
      </c>
      <c r="E646" s="867">
        <v>0</v>
      </c>
      <c r="F646" s="796"/>
      <c r="G646" s="302"/>
      <c r="H646" s="293"/>
    </row>
    <row r="647" spans="1:8" s="292" customFormat="1" ht="18.75" customHeight="1" x14ac:dyDescent="0.25">
      <c r="A647" s="1471"/>
      <c r="B647" s="1715"/>
      <c r="C647" s="385" t="s">
        <v>716</v>
      </c>
      <c r="D647" s="867">
        <f>D651+D655+D659+D663</f>
        <v>8470000</v>
      </c>
      <c r="E647" s="867">
        <f>E651+E655+E659+E663</f>
        <v>3203907.88</v>
      </c>
      <c r="F647" s="796"/>
      <c r="G647" s="302"/>
      <c r="H647" s="293"/>
    </row>
    <row r="648" spans="1:8" s="292" customFormat="1" ht="19.5" customHeight="1" x14ac:dyDescent="0.25">
      <c r="A648" s="2078" t="s">
        <v>29</v>
      </c>
      <c r="B648" s="1881" t="s">
        <v>645</v>
      </c>
      <c r="C648" s="382" t="s">
        <v>344</v>
      </c>
      <c r="D648" s="866">
        <f>D649+D650+D651</f>
        <v>180000</v>
      </c>
      <c r="E648" s="866">
        <f>E649+E650+E651</f>
        <v>137673.84</v>
      </c>
      <c r="F648" s="796"/>
      <c r="G648" s="302"/>
      <c r="H648" s="293"/>
    </row>
    <row r="649" spans="1:8" s="292" customFormat="1" ht="18.75" customHeight="1" x14ac:dyDescent="0.25">
      <c r="A649" s="1471"/>
      <c r="B649" s="1882"/>
      <c r="C649" s="384" t="s">
        <v>236</v>
      </c>
      <c r="D649" s="867">
        <v>0</v>
      </c>
      <c r="E649" s="867">
        <v>0</v>
      </c>
      <c r="F649" s="796"/>
      <c r="G649" s="302"/>
      <c r="H649" s="293"/>
    </row>
    <row r="650" spans="1:8" s="292" customFormat="1" ht="20.25" customHeight="1" x14ac:dyDescent="0.25">
      <c r="A650" s="1471"/>
      <c r="B650" s="1882"/>
      <c r="C650" s="385" t="s">
        <v>237</v>
      </c>
      <c r="D650" s="867">
        <v>0</v>
      </c>
      <c r="E650" s="867">
        <v>0</v>
      </c>
      <c r="F650" s="796"/>
      <c r="G650" s="302"/>
      <c r="H650" s="293"/>
    </row>
    <row r="651" spans="1:8" s="292" customFormat="1" ht="18" customHeight="1" x14ac:dyDescent="0.25">
      <c r="A651" s="1471"/>
      <c r="B651" s="1882"/>
      <c r="C651" s="385" t="s">
        <v>716</v>
      </c>
      <c r="D651" s="867">
        <v>180000</v>
      </c>
      <c r="E651" s="867">
        <v>137673.84</v>
      </c>
      <c r="F651" s="796"/>
      <c r="G651" s="302"/>
      <c r="H651" s="293"/>
    </row>
    <row r="652" spans="1:8" s="292" customFormat="1" ht="15" customHeight="1" x14ac:dyDescent="0.25">
      <c r="A652" s="1880" t="s">
        <v>62</v>
      </c>
      <c r="B652" s="1881" t="s">
        <v>288</v>
      </c>
      <c r="C652" s="382" t="s">
        <v>344</v>
      </c>
      <c r="D652" s="866">
        <f>D653+D654+D655</f>
        <v>4790000</v>
      </c>
      <c r="E652" s="866">
        <f>E653+E654+E655</f>
        <v>2485734.04</v>
      </c>
      <c r="F652" s="796"/>
      <c r="G652" s="302"/>
      <c r="H652" s="293"/>
    </row>
    <row r="653" spans="1:8" s="292" customFormat="1" ht="18" customHeight="1" x14ac:dyDescent="0.25">
      <c r="A653" s="1471"/>
      <c r="B653" s="1882"/>
      <c r="C653" s="384" t="s">
        <v>236</v>
      </c>
      <c r="D653" s="867">
        <v>0</v>
      </c>
      <c r="E653" s="867">
        <v>0</v>
      </c>
      <c r="F653" s="796"/>
      <c r="G653" s="302"/>
      <c r="H653" s="293"/>
    </row>
    <row r="654" spans="1:8" s="292" customFormat="1" ht="14.25" customHeight="1" x14ac:dyDescent="0.25">
      <c r="A654" s="1471"/>
      <c r="B654" s="1882"/>
      <c r="C654" s="385" t="s">
        <v>237</v>
      </c>
      <c r="D654" s="867">
        <v>0</v>
      </c>
      <c r="E654" s="867">
        <v>0</v>
      </c>
      <c r="F654" s="796"/>
      <c r="G654" s="302"/>
      <c r="H654" s="293"/>
    </row>
    <row r="655" spans="1:8" s="292" customFormat="1" ht="15" customHeight="1" x14ac:dyDescent="0.25">
      <c r="A655" s="1471"/>
      <c r="B655" s="1882"/>
      <c r="C655" s="385" t="s">
        <v>716</v>
      </c>
      <c r="D655" s="867">
        <v>4790000</v>
      </c>
      <c r="E655" s="867">
        <v>2485734.04</v>
      </c>
      <c r="F655" s="796"/>
      <c r="G655" s="302"/>
      <c r="H655" s="293"/>
    </row>
    <row r="656" spans="1:8" s="292" customFormat="1" ht="21" customHeight="1" x14ac:dyDescent="0.25">
      <c r="A656" s="1880" t="s">
        <v>62</v>
      </c>
      <c r="B656" s="1881" t="s">
        <v>1020</v>
      </c>
      <c r="C656" s="382" t="s">
        <v>344</v>
      </c>
      <c r="D656" s="909">
        <f>D657+D658+D659</f>
        <v>3500000</v>
      </c>
      <c r="E656" s="909">
        <f>E657+E658+E659</f>
        <v>580500</v>
      </c>
      <c r="F656" s="796"/>
      <c r="G656" s="302"/>
      <c r="H656" s="293"/>
    </row>
    <row r="657" spans="1:8" s="292" customFormat="1" ht="15.75" customHeight="1" x14ac:dyDescent="0.25">
      <c r="A657" s="1471"/>
      <c r="B657" s="1882"/>
      <c r="C657" s="384" t="s">
        <v>236</v>
      </c>
      <c r="D657" s="877">
        <v>0</v>
      </c>
      <c r="E657" s="877">
        <v>0</v>
      </c>
      <c r="F657" s="796"/>
      <c r="G657" s="302"/>
      <c r="H657" s="293"/>
    </row>
    <row r="658" spans="1:8" s="292" customFormat="1" ht="21" customHeight="1" x14ac:dyDescent="0.25">
      <c r="A658" s="1471"/>
      <c r="B658" s="1882"/>
      <c r="C658" s="385" t="s">
        <v>237</v>
      </c>
      <c r="D658" s="877">
        <v>0</v>
      </c>
      <c r="E658" s="877">
        <v>0</v>
      </c>
      <c r="F658" s="796"/>
      <c r="G658" s="302"/>
      <c r="H658" s="293"/>
    </row>
    <row r="659" spans="1:8" s="292" customFormat="1" ht="16.5" customHeight="1" x14ac:dyDescent="0.25">
      <c r="A659" s="1471"/>
      <c r="B659" s="1882"/>
      <c r="C659" s="385" t="s">
        <v>716</v>
      </c>
      <c r="D659" s="877">
        <v>3500000</v>
      </c>
      <c r="E659" s="877">
        <v>580500</v>
      </c>
      <c r="F659" s="796"/>
      <c r="G659" s="302"/>
      <c r="H659" s="293"/>
    </row>
    <row r="660" spans="1:8" s="292" customFormat="1" ht="20.25" customHeight="1" x14ac:dyDescent="0.25">
      <c r="A660" s="1880" t="s">
        <v>62</v>
      </c>
      <c r="B660" s="1881" t="s">
        <v>927</v>
      </c>
      <c r="C660" s="382" t="s">
        <v>344</v>
      </c>
      <c r="D660" s="909">
        <f>D661+D662+D663</f>
        <v>0</v>
      </c>
      <c r="E660" s="909">
        <f>E661+E662+E663</f>
        <v>0</v>
      </c>
      <c r="F660" s="796"/>
      <c r="G660" s="302"/>
      <c r="H660" s="293"/>
    </row>
    <row r="661" spans="1:8" s="292" customFormat="1" ht="18" customHeight="1" x14ac:dyDescent="0.25">
      <c r="A661" s="1471"/>
      <c r="B661" s="1882"/>
      <c r="C661" s="384" t="s">
        <v>236</v>
      </c>
      <c r="D661" s="877">
        <v>0</v>
      </c>
      <c r="E661" s="877">
        <v>0</v>
      </c>
      <c r="F661" s="796"/>
      <c r="G661" s="302"/>
      <c r="H661" s="293"/>
    </row>
    <row r="662" spans="1:8" s="292" customFormat="1" ht="18.75" customHeight="1" x14ac:dyDescent="0.25">
      <c r="A662" s="1471"/>
      <c r="B662" s="1882"/>
      <c r="C662" s="385" t="s">
        <v>237</v>
      </c>
      <c r="D662" s="877">
        <v>0</v>
      </c>
      <c r="E662" s="877">
        <v>0</v>
      </c>
      <c r="F662" s="796"/>
      <c r="G662" s="302"/>
      <c r="H662" s="293"/>
    </row>
    <row r="663" spans="1:8" s="292" customFormat="1" ht="22.5" customHeight="1" x14ac:dyDescent="0.25">
      <c r="A663" s="1471"/>
      <c r="B663" s="1882"/>
      <c r="C663" s="385" t="s">
        <v>716</v>
      </c>
      <c r="D663" s="877">
        <v>0</v>
      </c>
      <c r="E663" s="877">
        <v>0</v>
      </c>
      <c r="F663" s="796"/>
      <c r="G663" s="302"/>
      <c r="H663" s="293"/>
    </row>
    <row r="664" spans="1:8" s="292" customFormat="1" ht="44.25" customHeight="1" x14ac:dyDescent="0.25">
      <c r="A664" s="2034" t="s">
        <v>1133</v>
      </c>
      <c r="B664" s="2035"/>
      <c r="C664" s="2035"/>
      <c r="D664" s="2035"/>
      <c r="E664" s="2036"/>
      <c r="F664" s="796"/>
      <c r="G664" s="302"/>
      <c r="H664" s="293"/>
    </row>
    <row r="665" spans="1:8" s="292" customFormat="1" ht="15.75" customHeight="1" thickBot="1" x14ac:dyDescent="0.3">
      <c r="A665" s="1358">
        <v>1</v>
      </c>
      <c r="B665" s="1359">
        <v>2</v>
      </c>
      <c r="C665" s="1359">
        <v>3</v>
      </c>
      <c r="D665" s="1359">
        <v>4</v>
      </c>
      <c r="E665" s="1359">
        <v>5</v>
      </c>
      <c r="F665" s="796"/>
      <c r="G665" s="302"/>
      <c r="H665" s="293"/>
    </row>
    <row r="666" spans="1:8" s="292" customFormat="1" x14ac:dyDescent="0.25">
      <c r="A666" s="2012"/>
      <c r="B666" s="2052" t="s">
        <v>639</v>
      </c>
      <c r="C666" s="2005" t="s">
        <v>307</v>
      </c>
      <c r="D666" s="2006" t="s">
        <v>600</v>
      </c>
      <c r="E666" s="2009" t="s">
        <v>1029</v>
      </c>
      <c r="F666" s="796"/>
      <c r="G666" s="302"/>
      <c r="H666" s="293"/>
    </row>
    <row r="667" spans="1:8" s="292" customFormat="1" ht="43.5" customHeight="1" x14ac:dyDescent="0.25">
      <c r="A667" s="2013"/>
      <c r="B667" s="1518"/>
      <c r="C667" s="1530"/>
      <c r="D667" s="2007"/>
      <c r="E667" s="2010"/>
      <c r="F667" s="796"/>
      <c r="G667" s="302"/>
      <c r="H667" s="293"/>
    </row>
    <row r="668" spans="1:8" s="292" customFormat="1" ht="20.25" customHeight="1" x14ac:dyDescent="0.25">
      <c r="A668" s="2013"/>
      <c r="B668" s="1518"/>
      <c r="C668" s="1530"/>
      <c r="D668" s="2007"/>
      <c r="E668" s="2010"/>
      <c r="F668" s="796"/>
      <c r="G668" s="302"/>
      <c r="H668" s="293"/>
    </row>
    <row r="669" spans="1:8" s="292" customFormat="1" ht="20.25" customHeight="1" x14ac:dyDescent="0.25">
      <c r="A669" s="2014"/>
      <c r="B669" s="1519"/>
      <c r="C669" s="1531"/>
      <c r="D669" s="2008"/>
      <c r="E669" s="2011"/>
      <c r="F669" s="796"/>
      <c r="G669" s="302"/>
      <c r="H669" s="293"/>
    </row>
    <row r="670" spans="1:8" s="292" customFormat="1" ht="20.25" customHeight="1" x14ac:dyDescent="0.25">
      <c r="A670" s="2038"/>
      <c r="B670" s="1502" t="s">
        <v>92</v>
      </c>
      <c r="C670" s="305" t="s">
        <v>344</v>
      </c>
      <c r="D670" s="304">
        <f>D671+D672+D673</f>
        <v>27878702.090000004</v>
      </c>
      <c r="E670" s="304">
        <f>E671+E672+E673</f>
        <v>2920755.98</v>
      </c>
      <c r="F670" s="796"/>
      <c r="G670" s="302"/>
      <c r="H670" s="293"/>
    </row>
    <row r="671" spans="1:8" s="292" customFormat="1" ht="20.25" customHeight="1" x14ac:dyDescent="0.25">
      <c r="A671" s="2039"/>
      <c r="B671" s="1503"/>
      <c r="C671" s="305" t="s">
        <v>236</v>
      </c>
      <c r="D671" s="304">
        <f>D675</f>
        <v>5117264.3899999997</v>
      </c>
      <c r="E671" s="304">
        <f>E675</f>
        <v>0</v>
      </c>
      <c r="F671" s="796"/>
      <c r="G671" s="302"/>
      <c r="H671" s="293"/>
    </row>
    <row r="672" spans="1:8" s="292" customFormat="1" ht="20.25" customHeight="1" x14ac:dyDescent="0.25">
      <c r="A672" s="2039"/>
      <c r="B672" s="1503"/>
      <c r="C672" s="305" t="s">
        <v>237</v>
      </c>
      <c r="D672" s="304">
        <f>D676+D684</f>
        <v>14207295.850000001</v>
      </c>
      <c r="E672" s="304">
        <f>E676+E684</f>
        <v>2292074.08</v>
      </c>
      <c r="F672" s="796"/>
      <c r="G672" s="302"/>
      <c r="H672" s="293"/>
    </row>
    <row r="673" spans="1:8" s="292" customFormat="1" ht="12" customHeight="1" x14ac:dyDescent="0.25">
      <c r="A673" s="2040"/>
      <c r="B673" s="2037"/>
      <c r="C673" s="305" t="s">
        <v>6</v>
      </c>
      <c r="D673" s="304">
        <f>D677+D685+D702+D711+D719+D710</f>
        <v>8554141.8500000015</v>
      </c>
      <c r="E673" s="304">
        <f>E677+E685+E702+E711+E719+E710</f>
        <v>628681.9</v>
      </c>
      <c r="F673" s="796"/>
      <c r="G673" s="302"/>
      <c r="H673" s="293"/>
    </row>
    <row r="674" spans="1:8" s="292" customFormat="1" ht="21.75" customHeight="1" x14ac:dyDescent="0.25">
      <c r="A674" s="2028" t="s">
        <v>293</v>
      </c>
      <c r="B674" s="2028" t="s">
        <v>7</v>
      </c>
      <c r="C674" s="71" t="s">
        <v>8</v>
      </c>
      <c r="D674" s="77">
        <f>D675+D676+D677</f>
        <v>5247938.0599999996</v>
      </c>
      <c r="E674" s="77">
        <f>E675+E676+E677</f>
        <v>0</v>
      </c>
      <c r="F674" s="796"/>
      <c r="G674" s="302"/>
      <c r="H674" s="293"/>
    </row>
    <row r="675" spans="1:8" s="292" customFormat="1" ht="17.25" customHeight="1" x14ac:dyDescent="0.25">
      <c r="A675" s="2029"/>
      <c r="B675" s="2029"/>
      <c r="C675" s="71" t="s">
        <v>9</v>
      </c>
      <c r="D675" s="77">
        <f t="shared" ref="D675:E677" si="10">D679</f>
        <v>5117264.3899999997</v>
      </c>
      <c r="E675" s="77">
        <f t="shared" si="10"/>
        <v>0</v>
      </c>
      <c r="F675" s="796"/>
      <c r="G675" s="302"/>
      <c r="H675" s="293"/>
    </row>
    <row r="676" spans="1:8" s="292" customFormat="1" ht="13.5" customHeight="1" x14ac:dyDescent="0.25">
      <c r="A676" s="2029"/>
      <c r="B676" s="2029"/>
      <c r="C676" s="71" t="s">
        <v>10</v>
      </c>
      <c r="D676" s="77">
        <f t="shared" si="10"/>
        <v>104433.97</v>
      </c>
      <c r="E676" s="77">
        <f t="shared" si="10"/>
        <v>0</v>
      </c>
      <c r="F676" s="796"/>
      <c r="G676" s="302"/>
      <c r="H676" s="293"/>
    </row>
    <row r="677" spans="1:8" s="292" customFormat="1" ht="43.5" customHeight="1" thickBot="1" x14ac:dyDescent="0.3">
      <c r="A677" s="2030"/>
      <c r="B677" s="2030"/>
      <c r="C677" s="71" t="s">
        <v>11</v>
      </c>
      <c r="D677" s="77">
        <f t="shared" si="10"/>
        <v>26239.7</v>
      </c>
      <c r="E677" s="77">
        <f t="shared" si="10"/>
        <v>0</v>
      </c>
      <c r="F677" s="796"/>
      <c r="G677" s="302"/>
      <c r="H677" s="293"/>
    </row>
    <row r="678" spans="1:8" s="292" customFormat="1" ht="43.5" customHeight="1" x14ac:dyDescent="0.25">
      <c r="A678" s="1880"/>
      <c r="B678" s="2026" t="s">
        <v>1162</v>
      </c>
      <c r="C678" s="418" t="s">
        <v>8</v>
      </c>
      <c r="D678" s="450">
        <f>D679+D680+D681</f>
        <v>5247938.0599999996</v>
      </c>
      <c r="E678" s="450">
        <v>0</v>
      </c>
      <c r="F678" s="796"/>
      <c r="G678" s="302"/>
      <c r="H678" s="293"/>
    </row>
    <row r="679" spans="1:8" s="292" customFormat="1" ht="43.5" customHeight="1" x14ac:dyDescent="0.25">
      <c r="A679" s="1880"/>
      <c r="B679" s="2027"/>
      <c r="C679" s="254" t="s">
        <v>9</v>
      </c>
      <c r="D679" s="257">
        <v>5117264.3899999997</v>
      </c>
      <c r="E679" s="257">
        <v>0</v>
      </c>
      <c r="F679" s="796"/>
      <c r="G679" s="302"/>
      <c r="H679" s="293"/>
    </row>
    <row r="680" spans="1:8" s="292" customFormat="1" ht="31.5" customHeight="1" x14ac:dyDescent="0.25">
      <c r="A680" s="1880"/>
      <c r="B680" s="2027"/>
      <c r="C680" s="254" t="s">
        <v>10</v>
      </c>
      <c r="D680" s="258">
        <v>104433.97</v>
      </c>
      <c r="E680" s="258">
        <v>0</v>
      </c>
      <c r="F680" s="796"/>
      <c r="G680" s="302"/>
      <c r="H680" s="293"/>
    </row>
    <row r="681" spans="1:8" s="292" customFormat="1" ht="16.5" customHeight="1" x14ac:dyDescent="0.25">
      <c r="A681" s="1880"/>
      <c r="B681" s="2027"/>
      <c r="C681" s="254" t="s">
        <v>11</v>
      </c>
      <c r="D681" s="258">
        <v>26239.7</v>
      </c>
      <c r="E681" s="258">
        <v>0</v>
      </c>
      <c r="F681" s="796"/>
      <c r="G681" s="302"/>
      <c r="H681" s="293"/>
    </row>
    <row r="682" spans="1:8" s="292" customFormat="1" ht="21" customHeight="1" x14ac:dyDescent="0.25">
      <c r="A682" s="2023" t="s">
        <v>29</v>
      </c>
      <c r="B682" s="2020" t="s">
        <v>12</v>
      </c>
      <c r="C682" s="418" t="s">
        <v>8</v>
      </c>
      <c r="D682" s="450">
        <f>D683+D684+D685</f>
        <v>14245315.040000001</v>
      </c>
      <c r="E682" s="450">
        <f>E683+E684+E685</f>
        <v>2315226.34</v>
      </c>
      <c r="F682" s="796"/>
      <c r="G682" s="302"/>
      <c r="H682" s="293"/>
    </row>
    <row r="683" spans="1:8" s="292" customFormat="1" ht="43.5" customHeight="1" x14ac:dyDescent="0.25">
      <c r="A683" s="2024"/>
      <c r="B683" s="2021"/>
      <c r="C683" s="130" t="s">
        <v>9</v>
      </c>
      <c r="D683" s="262">
        <f>D699</f>
        <v>0</v>
      </c>
      <c r="E683" s="262">
        <v>0</v>
      </c>
      <c r="F683" s="796"/>
      <c r="G683" s="302"/>
      <c r="H683" s="293"/>
    </row>
    <row r="684" spans="1:8" s="292" customFormat="1" ht="30.75" customHeight="1" x14ac:dyDescent="0.25">
      <c r="A684" s="2024"/>
      <c r="B684" s="2021"/>
      <c r="C684" s="130" t="s">
        <v>10</v>
      </c>
      <c r="D684" s="261">
        <f>D688+D696+D700+D692</f>
        <v>14102861.880000001</v>
      </c>
      <c r="E684" s="261">
        <f>E688+E696+E700+E692</f>
        <v>2292074.08</v>
      </c>
      <c r="F684" s="796"/>
      <c r="G684" s="302"/>
      <c r="H684" s="293"/>
    </row>
    <row r="685" spans="1:8" s="292" customFormat="1" ht="54" customHeight="1" x14ac:dyDescent="0.25">
      <c r="A685" s="2025"/>
      <c r="B685" s="2022"/>
      <c r="C685" s="130" t="s">
        <v>11</v>
      </c>
      <c r="D685" s="260">
        <f>D701+D689+D693+D697</f>
        <v>142453.16</v>
      </c>
      <c r="E685" s="260">
        <f>E701+E689+E693+E697</f>
        <v>23152.26</v>
      </c>
      <c r="F685" s="796"/>
      <c r="G685" s="302"/>
      <c r="H685" s="293"/>
    </row>
    <row r="686" spans="1:8" s="292" customFormat="1" ht="24.75" customHeight="1" x14ac:dyDescent="0.25">
      <c r="A686" s="2041" t="s">
        <v>121</v>
      </c>
      <c r="B686" s="1967" t="s">
        <v>1163</v>
      </c>
      <c r="C686" s="418" t="s">
        <v>8</v>
      </c>
      <c r="D686" s="450">
        <f>D687+D688+D689</f>
        <v>537282</v>
      </c>
      <c r="E686" s="450">
        <f>E687+E688+E689</f>
        <v>0</v>
      </c>
      <c r="F686" s="796"/>
      <c r="G686" s="302"/>
      <c r="H686" s="293"/>
    </row>
    <row r="687" spans="1:8" s="292" customFormat="1" ht="43.5" customHeight="1" x14ac:dyDescent="0.25">
      <c r="A687" s="2042"/>
      <c r="B687" s="1620"/>
      <c r="C687" s="133" t="s">
        <v>9</v>
      </c>
      <c r="D687" s="452">
        <v>0</v>
      </c>
      <c r="E687" s="452">
        <v>0</v>
      </c>
      <c r="F687" s="796"/>
      <c r="G687" s="302"/>
      <c r="H687" s="293"/>
    </row>
    <row r="688" spans="1:8" s="292" customFormat="1" ht="32.25" customHeight="1" x14ac:dyDescent="0.25">
      <c r="A688" s="2042"/>
      <c r="B688" s="1620"/>
      <c r="C688" s="133" t="s">
        <v>10</v>
      </c>
      <c r="D688" s="451">
        <v>531909.18000000005</v>
      </c>
      <c r="E688" s="451">
        <v>0</v>
      </c>
      <c r="F688" s="796"/>
      <c r="G688" s="302"/>
      <c r="H688" s="293"/>
    </row>
    <row r="689" spans="1:8" s="292" customFormat="1" ht="17.25" customHeight="1" thickBot="1" x14ac:dyDescent="0.3">
      <c r="A689" s="2043"/>
      <c r="B689" s="1621"/>
      <c r="C689" s="133" t="s">
        <v>11</v>
      </c>
      <c r="D689" s="452">
        <v>5372.82</v>
      </c>
      <c r="E689" s="452">
        <v>0</v>
      </c>
      <c r="F689" s="796"/>
      <c r="G689" s="302"/>
      <c r="H689" s="293"/>
    </row>
    <row r="690" spans="1:8" s="292" customFormat="1" ht="24" customHeight="1" x14ac:dyDescent="0.25">
      <c r="A690" s="2041" t="s">
        <v>124</v>
      </c>
      <c r="B690" s="2075" t="s">
        <v>1165</v>
      </c>
      <c r="C690" s="418" t="s">
        <v>8</v>
      </c>
      <c r="D690" s="453">
        <f>D691+D692+D693</f>
        <v>2315226.34</v>
      </c>
      <c r="E690" s="453">
        <f>E691+E692+E693</f>
        <v>2315226.34</v>
      </c>
      <c r="F690" s="796"/>
      <c r="G690" s="302"/>
      <c r="H690" s="293"/>
    </row>
    <row r="691" spans="1:8" s="292" customFormat="1" ht="43.5" customHeight="1" x14ac:dyDescent="0.25">
      <c r="A691" s="2042"/>
      <c r="B691" s="2076"/>
      <c r="C691" s="133" t="s">
        <v>9</v>
      </c>
      <c r="D691" s="452">
        <v>0</v>
      </c>
      <c r="E691" s="452">
        <v>0</v>
      </c>
      <c r="F691" s="796"/>
      <c r="G691" s="302"/>
      <c r="H691" s="293"/>
    </row>
    <row r="692" spans="1:8" s="292" customFormat="1" ht="30" customHeight="1" x14ac:dyDescent="0.25">
      <c r="A692" s="2042"/>
      <c r="B692" s="2076"/>
      <c r="C692" s="133" t="s">
        <v>10</v>
      </c>
      <c r="D692" s="451">
        <v>2292074.08</v>
      </c>
      <c r="E692" s="451">
        <v>2292074.08</v>
      </c>
      <c r="F692" s="796"/>
      <c r="G692" s="302"/>
      <c r="H692" s="293"/>
    </row>
    <row r="693" spans="1:8" s="292" customFormat="1" ht="15.75" customHeight="1" thickBot="1" x14ac:dyDescent="0.3">
      <c r="A693" s="2043"/>
      <c r="B693" s="2077"/>
      <c r="C693" s="133" t="s">
        <v>11</v>
      </c>
      <c r="D693" s="452">
        <v>23152.26</v>
      </c>
      <c r="E693" s="452">
        <v>23152.26</v>
      </c>
      <c r="F693" s="796"/>
      <c r="G693" s="302"/>
      <c r="H693" s="293"/>
    </row>
    <row r="694" spans="1:8" s="292" customFormat="1" ht="43.5" customHeight="1" x14ac:dyDescent="0.25">
      <c r="A694" s="2041" t="s">
        <v>126</v>
      </c>
      <c r="B694" s="2075" t="s">
        <v>1164</v>
      </c>
      <c r="C694" s="418" t="s">
        <v>8</v>
      </c>
      <c r="D694" s="450">
        <f>D695+D696+D697</f>
        <v>10448852.51</v>
      </c>
      <c r="E694" s="450">
        <f>E695+E696+E697</f>
        <v>0</v>
      </c>
      <c r="F694" s="796"/>
      <c r="G694" s="302"/>
      <c r="H694" s="293"/>
    </row>
    <row r="695" spans="1:8" s="292" customFormat="1" ht="43.5" customHeight="1" x14ac:dyDescent="0.25">
      <c r="A695" s="2042"/>
      <c r="B695" s="2076"/>
      <c r="C695" s="254" t="s">
        <v>9</v>
      </c>
      <c r="D695" s="258">
        <v>0</v>
      </c>
      <c r="E695" s="258">
        <v>0</v>
      </c>
      <c r="F695" s="796"/>
      <c r="G695" s="302"/>
      <c r="H695" s="293"/>
    </row>
    <row r="696" spans="1:8" s="292" customFormat="1" ht="30" customHeight="1" x14ac:dyDescent="0.25">
      <c r="A696" s="2042"/>
      <c r="B696" s="2076"/>
      <c r="C696" s="254" t="s">
        <v>10</v>
      </c>
      <c r="D696" s="259">
        <v>10344363.99</v>
      </c>
      <c r="E696" s="259">
        <v>0</v>
      </c>
      <c r="F696" s="796"/>
      <c r="G696" s="302"/>
      <c r="H696" s="293"/>
    </row>
    <row r="697" spans="1:8" s="292" customFormat="1" ht="20.25" customHeight="1" thickBot="1" x14ac:dyDescent="0.3">
      <c r="A697" s="2043"/>
      <c r="B697" s="2077"/>
      <c r="C697" s="254" t="s">
        <v>11</v>
      </c>
      <c r="D697" s="258">
        <v>104488.52</v>
      </c>
      <c r="E697" s="258">
        <v>0</v>
      </c>
      <c r="F697" s="796"/>
      <c r="G697" s="302"/>
      <c r="H697" s="293"/>
    </row>
    <row r="698" spans="1:8" s="292" customFormat="1" ht="24" customHeight="1" x14ac:dyDescent="0.25">
      <c r="A698" s="2041" t="s">
        <v>140</v>
      </c>
      <c r="B698" s="1967" t="s">
        <v>12</v>
      </c>
      <c r="C698" s="418" t="s">
        <v>8</v>
      </c>
      <c r="D698" s="450">
        <f>D699+D700+D701</f>
        <v>943954.19000000006</v>
      </c>
      <c r="E698" s="450">
        <f>E699+E700+E701</f>
        <v>0</v>
      </c>
      <c r="F698" s="796"/>
      <c r="G698" s="302"/>
      <c r="H698" s="293"/>
    </row>
    <row r="699" spans="1:8" s="292" customFormat="1" ht="43.5" customHeight="1" x14ac:dyDescent="0.25">
      <c r="A699" s="2042"/>
      <c r="B699" s="2044"/>
      <c r="C699" s="133" t="s">
        <v>9</v>
      </c>
      <c r="D699" s="452">
        <v>0</v>
      </c>
      <c r="E699" s="452">
        <v>0</v>
      </c>
      <c r="F699" s="796"/>
      <c r="G699" s="302"/>
      <c r="H699" s="293"/>
    </row>
    <row r="700" spans="1:8" s="292" customFormat="1" ht="33" customHeight="1" x14ac:dyDescent="0.25">
      <c r="A700" s="2042"/>
      <c r="B700" s="2044"/>
      <c r="C700" s="133" t="s">
        <v>10</v>
      </c>
      <c r="D700" s="451">
        <v>934514.63</v>
      </c>
      <c r="E700" s="451">
        <v>0</v>
      </c>
      <c r="F700" s="796"/>
      <c r="G700" s="302"/>
      <c r="H700" s="293"/>
    </row>
    <row r="701" spans="1:8" s="292" customFormat="1" ht="17.25" customHeight="1" x14ac:dyDescent="0.25">
      <c r="A701" s="2043"/>
      <c r="B701" s="2045"/>
      <c r="C701" s="133" t="s">
        <v>11</v>
      </c>
      <c r="D701" s="452">
        <v>9439.56</v>
      </c>
      <c r="E701" s="452">
        <v>0</v>
      </c>
      <c r="F701" s="796"/>
      <c r="G701" s="302"/>
      <c r="H701" s="293"/>
    </row>
    <row r="702" spans="1:8" s="292" customFormat="1" ht="43.5" customHeight="1" x14ac:dyDescent="0.25">
      <c r="A702" s="409" t="s">
        <v>62</v>
      </c>
      <c r="B702" s="263" t="s">
        <v>664</v>
      </c>
      <c r="C702" s="264" t="s">
        <v>11</v>
      </c>
      <c r="D702" s="265">
        <f>D703+D704+D705+D709+D706+D707+D708</f>
        <v>400000</v>
      </c>
      <c r="E702" s="265">
        <f>E703+E704+E705+E709+E706+E707+E708</f>
        <v>153250</v>
      </c>
      <c r="F702" s="796"/>
      <c r="G702" s="302"/>
      <c r="H702" s="293"/>
    </row>
    <row r="703" spans="1:8" s="292" customFormat="1" ht="66" customHeight="1" x14ac:dyDescent="0.25">
      <c r="A703" s="410" t="s">
        <v>129</v>
      </c>
      <c r="B703" s="411" t="s">
        <v>1166</v>
      </c>
      <c r="C703" s="412" t="s">
        <v>11</v>
      </c>
      <c r="D703" s="413">
        <v>12000</v>
      </c>
      <c r="E703" s="413">
        <v>12000</v>
      </c>
      <c r="F703" s="796"/>
      <c r="G703" s="302"/>
      <c r="H703" s="293"/>
    </row>
    <row r="704" spans="1:8" s="292" customFormat="1" ht="62.25" customHeight="1" x14ac:dyDescent="0.25">
      <c r="A704" s="410" t="s">
        <v>439</v>
      </c>
      <c r="B704" s="411" t="s">
        <v>1167</v>
      </c>
      <c r="C704" s="412" t="s">
        <v>11</v>
      </c>
      <c r="D704" s="413">
        <v>35000</v>
      </c>
      <c r="E704" s="413">
        <v>35000</v>
      </c>
      <c r="F704" s="796"/>
      <c r="G704" s="302"/>
      <c r="H704" s="293"/>
    </row>
    <row r="705" spans="1:8" s="292" customFormat="1" ht="68.25" customHeight="1" x14ac:dyDescent="0.25">
      <c r="A705" s="410" t="s">
        <v>440</v>
      </c>
      <c r="B705" s="411" t="s">
        <v>1168</v>
      </c>
      <c r="C705" s="412" t="s">
        <v>11</v>
      </c>
      <c r="D705" s="413">
        <v>71850</v>
      </c>
      <c r="E705" s="413">
        <v>71850</v>
      </c>
      <c r="F705" s="796"/>
      <c r="G705" s="302"/>
      <c r="H705" s="293"/>
    </row>
    <row r="706" spans="1:8" s="292" customFormat="1" ht="65.25" customHeight="1" x14ac:dyDescent="0.25">
      <c r="A706" s="410" t="s">
        <v>441</v>
      </c>
      <c r="B706" s="411" t="s">
        <v>1282</v>
      </c>
      <c r="C706" s="412" t="s">
        <v>11</v>
      </c>
      <c r="D706" s="721">
        <v>22400</v>
      </c>
      <c r="E706" s="721">
        <v>22400</v>
      </c>
      <c r="F706" s="796"/>
      <c r="G706" s="302"/>
      <c r="H706" s="293"/>
    </row>
    <row r="707" spans="1:8" s="292" customFormat="1" ht="65.25" customHeight="1" x14ac:dyDescent="0.25">
      <c r="A707" s="410" t="s">
        <v>442</v>
      </c>
      <c r="B707" s="411" t="s">
        <v>1282</v>
      </c>
      <c r="C707" s="412" t="s">
        <v>11</v>
      </c>
      <c r="D707" s="413">
        <v>12000</v>
      </c>
      <c r="E707" s="413">
        <v>12000</v>
      </c>
      <c r="F707" s="796"/>
      <c r="G707" s="302"/>
      <c r="H707" s="293"/>
    </row>
    <row r="708" spans="1:8" s="292" customFormat="1" ht="65.25" customHeight="1" x14ac:dyDescent="0.25">
      <c r="A708" s="410" t="s">
        <v>772</v>
      </c>
      <c r="B708" s="411" t="s">
        <v>1283</v>
      </c>
      <c r="C708" s="412" t="s">
        <v>11</v>
      </c>
      <c r="D708" s="413">
        <v>64000</v>
      </c>
      <c r="E708" s="413">
        <v>0</v>
      </c>
      <c r="F708" s="796"/>
      <c r="G708" s="302"/>
      <c r="H708" s="293"/>
    </row>
    <row r="709" spans="1:8" s="292" customFormat="1" ht="65.25" customHeight="1" x14ac:dyDescent="0.25">
      <c r="A709" s="410" t="s">
        <v>775</v>
      </c>
      <c r="B709" s="411" t="s">
        <v>664</v>
      </c>
      <c r="C709" s="412" t="s">
        <v>11</v>
      </c>
      <c r="D709" s="413">
        <v>182750</v>
      </c>
      <c r="E709" s="413">
        <v>0</v>
      </c>
      <c r="F709" s="796"/>
      <c r="G709" s="302"/>
      <c r="H709" s="293"/>
    </row>
    <row r="710" spans="1:8" s="292" customFormat="1" ht="56.25" customHeight="1" x14ac:dyDescent="0.25">
      <c r="A710" s="912" t="s">
        <v>86</v>
      </c>
      <c r="B710" s="913" t="s">
        <v>1030</v>
      </c>
      <c r="C710" s="263" t="s">
        <v>11</v>
      </c>
      <c r="D710" s="914">
        <v>241291.3</v>
      </c>
      <c r="E710" s="914">
        <v>104000</v>
      </c>
      <c r="F710" s="796"/>
      <c r="G710" s="302"/>
      <c r="H710" s="293"/>
    </row>
    <row r="711" spans="1:8" s="292" customFormat="1" ht="60.75" customHeight="1" x14ac:dyDescent="0.25">
      <c r="A711" s="912" t="s">
        <v>103</v>
      </c>
      <c r="B711" s="913" t="s">
        <v>1031</v>
      </c>
      <c r="C711" s="915" t="s">
        <v>11</v>
      </c>
      <c r="D711" s="916">
        <f>D712+D713+D714+D715+D716+D717+D718</f>
        <v>7694157.6900000004</v>
      </c>
      <c r="E711" s="916">
        <f>E712+E713+E714+E715+E716+E717+E718</f>
        <v>348279.64</v>
      </c>
      <c r="F711" s="796"/>
      <c r="G711" s="302"/>
      <c r="H711" s="293"/>
    </row>
    <row r="712" spans="1:8" ht="82.5" customHeight="1" x14ac:dyDescent="0.25">
      <c r="A712" s="911" t="s">
        <v>254</v>
      </c>
      <c r="B712" s="254" t="s">
        <v>1169</v>
      </c>
      <c r="C712" s="1356" t="s">
        <v>11</v>
      </c>
      <c r="D712" s="1357">
        <v>5157624.3899999997</v>
      </c>
      <c r="E712" s="1357">
        <v>0</v>
      </c>
      <c r="F712" s="871"/>
      <c r="G712" s="73"/>
    </row>
    <row r="713" spans="1:8" s="292" customFormat="1" ht="45" x14ac:dyDescent="0.25">
      <c r="A713" s="911" t="s">
        <v>261</v>
      </c>
      <c r="B713" s="254" t="s">
        <v>1170</v>
      </c>
      <c r="C713" s="1356" t="s">
        <v>11</v>
      </c>
      <c r="D713" s="1357">
        <v>1648459.61</v>
      </c>
      <c r="E713" s="1357">
        <v>0</v>
      </c>
      <c r="F713" s="763"/>
      <c r="G713" s="302"/>
      <c r="H713" s="293"/>
    </row>
    <row r="714" spans="1:8" s="292" customFormat="1" ht="45" x14ac:dyDescent="0.25">
      <c r="A714" s="911" t="s">
        <v>268</v>
      </c>
      <c r="B714" s="411" t="s">
        <v>1031</v>
      </c>
      <c r="C714" s="1356" t="s">
        <v>11</v>
      </c>
      <c r="D714" s="1357">
        <v>3887.94</v>
      </c>
      <c r="E714" s="1357">
        <v>0</v>
      </c>
      <c r="F714" s="763"/>
      <c r="G714" s="302"/>
      <c r="H714" s="293"/>
    </row>
    <row r="715" spans="1:8" s="292" customFormat="1" ht="45" x14ac:dyDescent="0.25">
      <c r="A715" s="911" t="s">
        <v>1284</v>
      </c>
      <c r="B715" s="411" t="s">
        <v>1289</v>
      </c>
      <c r="C715" s="1356" t="s">
        <v>11</v>
      </c>
      <c r="D715" s="1357">
        <v>348279.64</v>
      </c>
      <c r="E715" s="1357">
        <v>348279.64</v>
      </c>
      <c r="F715" s="1214"/>
      <c r="G715" s="302"/>
      <c r="H715" s="293"/>
    </row>
    <row r="716" spans="1:8" s="292" customFormat="1" ht="45" x14ac:dyDescent="0.25">
      <c r="A716" s="911" t="s">
        <v>1285</v>
      </c>
      <c r="B716" s="411" t="s">
        <v>1288</v>
      </c>
      <c r="C716" s="1356" t="s">
        <v>11</v>
      </c>
      <c r="D716" s="1357">
        <v>451720.36</v>
      </c>
      <c r="E716" s="1357">
        <v>0</v>
      </c>
      <c r="F716" s="1214"/>
      <c r="G716" s="302"/>
      <c r="H716" s="293"/>
    </row>
    <row r="717" spans="1:8" s="292" customFormat="1" ht="45" x14ac:dyDescent="0.25">
      <c r="A717" s="911" t="s">
        <v>1286</v>
      </c>
      <c r="B717" s="411" t="s">
        <v>1290</v>
      </c>
      <c r="C717" s="1356" t="s">
        <v>11</v>
      </c>
      <c r="D717" s="1357">
        <v>50000</v>
      </c>
      <c r="E717" s="1357">
        <v>0</v>
      </c>
      <c r="F717" s="1214"/>
      <c r="G717" s="302"/>
      <c r="H717" s="293"/>
    </row>
    <row r="718" spans="1:8" s="292" customFormat="1" ht="45" x14ac:dyDescent="0.25">
      <c r="A718" s="911" t="s">
        <v>1287</v>
      </c>
      <c r="B718" s="411" t="s">
        <v>1031</v>
      </c>
      <c r="C718" s="1356" t="s">
        <v>11</v>
      </c>
      <c r="D718" s="1357">
        <v>34185.75</v>
      </c>
      <c r="E718" s="1357">
        <v>0</v>
      </c>
      <c r="F718" s="1214"/>
      <c r="G718" s="302"/>
      <c r="H718" s="293"/>
    </row>
    <row r="719" spans="1:8" s="292" customFormat="1" ht="45" customHeight="1" x14ac:dyDescent="0.25">
      <c r="A719" s="912" t="s">
        <v>485</v>
      </c>
      <c r="B719" s="130" t="s">
        <v>1032</v>
      </c>
      <c r="C719" s="915" t="s">
        <v>11</v>
      </c>
      <c r="D719" s="916">
        <v>50000</v>
      </c>
      <c r="E719" s="916">
        <v>0</v>
      </c>
      <c r="F719" s="794"/>
      <c r="G719" s="302"/>
      <c r="H719" s="293"/>
    </row>
    <row r="720" spans="1:8" s="292" customFormat="1" ht="35.25" customHeight="1" x14ac:dyDescent="0.25">
      <c r="A720" s="2067" t="s">
        <v>1036</v>
      </c>
      <c r="B720" s="2068"/>
      <c r="C720" s="2068"/>
      <c r="D720" s="2068"/>
      <c r="E720" s="2068"/>
      <c r="F720" s="797"/>
      <c r="G720" s="302"/>
      <c r="H720" s="293"/>
    </row>
    <row r="721" spans="1:10" s="292" customFormat="1" x14ac:dyDescent="0.25">
      <c r="A721" s="1510" t="s">
        <v>290</v>
      </c>
      <c r="B721" s="1850" t="s">
        <v>675</v>
      </c>
      <c r="C721" s="1850" t="s">
        <v>307</v>
      </c>
      <c r="D721" s="1505" t="s">
        <v>1035</v>
      </c>
      <c r="E721" s="2032" t="s">
        <v>1034</v>
      </c>
      <c r="F721" s="798"/>
      <c r="G721" s="302"/>
      <c r="H721" s="293"/>
    </row>
    <row r="722" spans="1:10" s="292" customFormat="1" ht="66" customHeight="1" x14ac:dyDescent="0.25">
      <c r="A722" s="2031"/>
      <c r="B722" s="1613"/>
      <c r="C722" s="1613"/>
      <c r="D722" s="1609"/>
      <c r="E722" s="2033"/>
      <c r="F722" s="798"/>
      <c r="G722" s="302"/>
      <c r="H722" s="293"/>
    </row>
    <row r="723" spans="1:10" s="292" customFormat="1" ht="44.25" customHeight="1" x14ac:dyDescent="0.25">
      <c r="A723" s="1579" t="s">
        <v>108</v>
      </c>
      <c r="B723" s="1987"/>
      <c r="C723" s="358" t="s">
        <v>344</v>
      </c>
      <c r="D723" s="290">
        <f>D724+D725+D726</f>
        <v>3054514</v>
      </c>
      <c r="E723" s="290">
        <f>E724+E725+E726</f>
        <v>1122865.17</v>
      </c>
      <c r="F723" s="885"/>
      <c r="G723" s="302"/>
      <c r="H723" s="293"/>
    </row>
    <row r="724" spans="1:10" s="292" customFormat="1" ht="15" customHeight="1" x14ac:dyDescent="0.25">
      <c r="A724" s="1987"/>
      <c r="B724" s="1987"/>
      <c r="C724" s="358" t="s">
        <v>236</v>
      </c>
      <c r="D724" s="290">
        <v>0</v>
      </c>
      <c r="E724" s="290">
        <v>0</v>
      </c>
      <c r="F724" s="763"/>
      <c r="G724" s="302"/>
      <c r="H724" s="293"/>
    </row>
    <row r="725" spans="1:10" s="292" customFormat="1" ht="15" customHeight="1" x14ac:dyDescent="0.25">
      <c r="A725" s="1987"/>
      <c r="B725" s="1987"/>
      <c r="C725" s="358" t="s">
        <v>237</v>
      </c>
      <c r="D725" s="290">
        <f>D730+D744</f>
        <v>2914514</v>
      </c>
      <c r="E725" s="290">
        <f>E730+E744</f>
        <v>1081915.17</v>
      </c>
      <c r="F725" s="763"/>
      <c r="G725" s="302"/>
      <c r="H725" s="293"/>
    </row>
    <row r="726" spans="1:10" s="292" customFormat="1" ht="26.25" customHeight="1" x14ac:dyDescent="0.25">
      <c r="A726" s="1987"/>
      <c r="B726" s="1987"/>
      <c r="C726" s="358" t="s">
        <v>6</v>
      </c>
      <c r="D726" s="290">
        <f>D731+D738</f>
        <v>140000</v>
      </c>
      <c r="E726" s="290">
        <f>E731+E738</f>
        <v>40950</v>
      </c>
      <c r="F726" s="799"/>
      <c r="G726" s="330"/>
      <c r="H726" s="330"/>
      <c r="I726" s="330"/>
      <c r="J726" s="330"/>
    </row>
    <row r="727" spans="1:10" s="292" customFormat="1" ht="30" x14ac:dyDescent="0.25">
      <c r="A727" s="1987"/>
      <c r="B727" s="1987"/>
      <c r="C727" s="918" t="s">
        <v>671</v>
      </c>
      <c r="D727" s="919">
        <f>D732+D739</f>
        <v>100000</v>
      </c>
      <c r="E727" s="919">
        <f>E732+E739</f>
        <v>40950</v>
      </c>
      <c r="F727" s="796"/>
      <c r="G727" s="302"/>
      <c r="H727" s="293"/>
    </row>
    <row r="728" spans="1:10" s="292" customFormat="1" x14ac:dyDescent="0.25">
      <c r="A728" s="1987"/>
      <c r="B728" s="1987"/>
      <c r="C728" s="918" t="s">
        <v>109</v>
      </c>
      <c r="D728" s="919">
        <f>D733</f>
        <v>40000</v>
      </c>
      <c r="E728" s="919">
        <f>E733</f>
        <v>0</v>
      </c>
      <c r="F728" s="796"/>
      <c r="G728" s="302"/>
      <c r="H728" s="293"/>
    </row>
    <row r="729" spans="1:10" s="292" customFormat="1" x14ac:dyDescent="0.25">
      <c r="A729" s="1988" t="s">
        <v>293</v>
      </c>
      <c r="B729" s="2003" t="s">
        <v>110</v>
      </c>
      <c r="C729" s="891" t="s">
        <v>344</v>
      </c>
      <c r="D729" s="909">
        <f>D730+D731</f>
        <v>1751776</v>
      </c>
      <c r="E729" s="909">
        <f>E730+E731</f>
        <v>654097.96</v>
      </c>
      <c r="F729" s="796"/>
      <c r="G729" s="302"/>
      <c r="H729" s="293"/>
    </row>
    <row r="730" spans="1:10" s="292" customFormat="1" ht="15" customHeight="1" x14ac:dyDescent="0.25">
      <c r="A730" s="1988"/>
      <c r="B730" s="1719"/>
      <c r="C730" s="891" t="s">
        <v>506</v>
      </c>
      <c r="D730" s="865">
        <f>D737</f>
        <v>1701776</v>
      </c>
      <c r="E730" s="865">
        <f>E737</f>
        <v>644097.96</v>
      </c>
      <c r="F730" s="796"/>
      <c r="G730" s="302"/>
      <c r="H730" s="293"/>
    </row>
    <row r="731" spans="1:10" s="292" customFormat="1" ht="28.5" x14ac:dyDescent="0.25">
      <c r="A731" s="1988"/>
      <c r="B731" s="1719"/>
      <c r="C731" s="891" t="s">
        <v>507</v>
      </c>
      <c r="D731" s="865">
        <f>D732+D733</f>
        <v>50000</v>
      </c>
      <c r="E731" s="865">
        <f>E732+E733</f>
        <v>10000</v>
      </c>
      <c r="F731" s="796"/>
      <c r="G731" s="302"/>
      <c r="H731" s="293"/>
    </row>
    <row r="732" spans="1:10" s="292" customFormat="1" ht="15" customHeight="1" x14ac:dyDescent="0.25">
      <c r="A732" s="1471"/>
      <c r="B732" s="1719"/>
      <c r="C732" s="348" t="s">
        <v>508</v>
      </c>
      <c r="D732" s="920">
        <f>D734</f>
        <v>10000</v>
      </c>
      <c r="E732" s="920">
        <f>E734</f>
        <v>10000</v>
      </c>
      <c r="F732" s="796"/>
      <c r="G732" s="302"/>
      <c r="H732" s="293"/>
    </row>
    <row r="733" spans="1:10" s="292" customFormat="1" x14ac:dyDescent="0.25">
      <c r="A733" s="1717"/>
      <c r="B733" s="2004"/>
      <c r="C733" s="348" t="s">
        <v>509</v>
      </c>
      <c r="D733" s="920">
        <f>D735+D736</f>
        <v>40000</v>
      </c>
      <c r="E733" s="920">
        <f>E735+E736</f>
        <v>0</v>
      </c>
      <c r="F733" s="796"/>
      <c r="G733" s="302"/>
      <c r="H733" s="293"/>
    </row>
    <row r="734" spans="1:10" s="292" customFormat="1" ht="45" x14ac:dyDescent="0.25">
      <c r="A734" s="191" t="s">
        <v>111</v>
      </c>
      <c r="B734" s="923" t="s">
        <v>510</v>
      </c>
      <c r="C734" s="926" t="s">
        <v>672</v>
      </c>
      <c r="D734" s="924">
        <v>10000</v>
      </c>
      <c r="E734" s="924">
        <v>10000</v>
      </c>
      <c r="F734" s="795"/>
      <c r="G734" s="302"/>
      <c r="H734" s="293"/>
    </row>
    <row r="735" spans="1:10" s="292" customFormat="1" ht="45" x14ac:dyDescent="0.25">
      <c r="A735" s="882" t="s">
        <v>114</v>
      </c>
      <c r="B735" s="884" t="s">
        <v>511</v>
      </c>
      <c r="C735" s="348" t="s">
        <v>509</v>
      </c>
      <c r="D735" s="924">
        <v>10000</v>
      </c>
      <c r="E735" s="920">
        <v>0</v>
      </c>
      <c r="F735" s="796"/>
      <c r="G735" s="302"/>
      <c r="H735" s="293"/>
    </row>
    <row r="736" spans="1:10" s="292" customFormat="1" ht="45" x14ac:dyDescent="0.25">
      <c r="A736" s="882" t="s">
        <v>116</v>
      </c>
      <c r="B736" s="884" t="s">
        <v>1033</v>
      </c>
      <c r="C736" s="930" t="s">
        <v>509</v>
      </c>
      <c r="D736" s="931">
        <v>30000</v>
      </c>
      <c r="E736" s="931">
        <v>0</v>
      </c>
      <c r="F736" s="796"/>
      <c r="G736" s="302"/>
      <c r="H736" s="293"/>
    </row>
    <row r="737" spans="1:8" s="292" customFormat="1" ht="45" x14ac:dyDescent="0.25">
      <c r="A737" s="882" t="s">
        <v>118</v>
      </c>
      <c r="B737" s="350" t="s">
        <v>119</v>
      </c>
      <c r="C737" s="859" t="s">
        <v>506</v>
      </c>
      <c r="D737" s="920">
        <v>1701776</v>
      </c>
      <c r="E737" s="920">
        <v>644097.96</v>
      </c>
      <c r="F737" s="796"/>
      <c r="G737" s="302"/>
      <c r="H737" s="293"/>
    </row>
    <row r="738" spans="1:8" s="292" customFormat="1" x14ac:dyDescent="0.25">
      <c r="A738" s="2015" t="s">
        <v>29</v>
      </c>
      <c r="B738" s="2003" t="s">
        <v>120</v>
      </c>
      <c r="C738" s="891" t="s">
        <v>8</v>
      </c>
      <c r="D738" s="909">
        <f>D739</f>
        <v>90000</v>
      </c>
      <c r="E738" s="909">
        <f>E739</f>
        <v>30950</v>
      </c>
      <c r="F738" s="795"/>
      <c r="G738" s="302"/>
      <c r="H738" s="293"/>
    </row>
    <row r="739" spans="1:8" s="292" customFormat="1" x14ac:dyDescent="0.25">
      <c r="A739" s="2016"/>
      <c r="B739" s="1874"/>
      <c r="C739" s="2017" t="s">
        <v>673</v>
      </c>
      <c r="D739" s="2018">
        <f>D741+D742+D743</f>
        <v>90000</v>
      </c>
      <c r="E739" s="2018">
        <f>E741+E742+E743</f>
        <v>30950</v>
      </c>
      <c r="F739" s="796"/>
      <c r="G739" s="302"/>
      <c r="H739" s="293"/>
    </row>
    <row r="740" spans="1:8" s="292" customFormat="1" ht="30.75" customHeight="1" x14ac:dyDescent="0.25">
      <c r="A740" s="1718"/>
      <c r="B740" s="1874"/>
      <c r="C740" s="1471"/>
      <c r="D740" s="2019"/>
      <c r="E740" s="2019"/>
      <c r="F740" s="796"/>
      <c r="G740" s="302"/>
      <c r="H740" s="293"/>
    </row>
    <row r="741" spans="1:8" s="292" customFormat="1" ht="63" customHeight="1" x14ac:dyDescent="0.25">
      <c r="A741" s="882" t="s">
        <v>121</v>
      </c>
      <c r="B741" s="932" t="s">
        <v>122</v>
      </c>
      <c r="C741" s="348" t="s">
        <v>673</v>
      </c>
      <c r="D741" s="920">
        <v>60000</v>
      </c>
      <c r="E741" s="920">
        <v>30950</v>
      </c>
      <c r="F741" s="796"/>
      <c r="G741" s="302"/>
      <c r="H741" s="293"/>
    </row>
    <row r="742" spans="1:8" ht="52.5" customHeight="1" x14ac:dyDescent="0.25">
      <c r="A742" s="882" t="s">
        <v>124</v>
      </c>
      <c r="B742" s="391" t="s">
        <v>125</v>
      </c>
      <c r="C742" s="348" t="s">
        <v>674</v>
      </c>
      <c r="D742" s="920">
        <v>10000</v>
      </c>
      <c r="E742" s="920">
        <v>0</v>
      </c>
      <c r="F742" s="795"/>
      <c r="G742" s="73"/>
    </row>
    <row r="743" spans="1:8" ht="47.25" customHeight="1" x14ac:dyDescent="0.25">
      <c r="A743" s="882" t="s">
        <v>126</v>
      </c>
      <c r="B743" s="391" t="s">
        <v>127</v>
      </c>
      <c r="C743" s="348" t="s">
        <v>674</v>
      </c>
      <c r="D743" s="920">
        <v>20000</v>
      </c>
      <c r="E743" s="920">
        <v>0</v>
      </c>
      <c r="F743" s="796"/>
      <c r="G743" s="73"/>
    </row>
    <row r="744" spans="1:8" ht="23.25" customHeight="1" x14ac:dyDescent="0.25">
      <c r="A744" s="1988" t="s">
        <v>62</v>
      </c>
      <c r="B744" s="2003" t="s">
        <v>128</v>
      </c>
      <c r="C744" s="358" t="s">
        <v>344</v>
      </c>
      <c r="D744" s="909">
        <f>D745</f>
        <v>1212738</v>
      </c>
      <c r="E744" s="909">
        <f>E745</f>
        <v>437817.21</v>
      </c>
      <c r="F744" s="796"/>
      <c r="G744" s="73"/>
    </row>
    <row r="745" spans="1:8" ht="45" customHeight="1" x14ac:dyDescent="0.25">
      <c r="A745" s="1988"/>
      <c r="B745" s="1874"/>
      <c r="C745" s="891" t="s">
        <v>506</v>
      </c>
      <c r="D745" s="909">
        <f>D746</f>
        <v>1212738</v>
      </c>
      <c r="E745" s="909">
        <f>E746</f>
        <v>437817.21</v>
      </c>
      <c r="F745" s="796"/>
      <c r="G745" s="73"/>
    </row>
    <row r="746" spans="1:8" ht="46.5" customHeight="1" thickBot="1" x14ac:dyDescent="0.3">
      <c r="A746" s="934" t="s">
        <v>129</v>
      </c>
      <c r="B746" s="933" t="s">
        <v>130</v>
      </c>
      <c r="C746" s="83" t="s">
        <v>315</v>
      </c>
      <c r="D746" s="925">
        <v>1212738</v>
      </c>
      <c r="E746" s="925">
        <v>437817.21</v>
      </c>
      <c r="F746" s="935"/>
      <c r="G746" s="73"/>
    </row>
    <row r="747" spans="1:8" ht="51.75" customHeight="1" thickBot="1" x14ac:dyDescent="0.3">
      <c r="A747" s="2083" t="s">
        <v>1037</v>
      </c>
      <c r="B747" s="2084"/>
      <c r="C747" s="2084"/>
      <c r="D747" s="2084"/>
      <c r="E747" s="2085"/>
      <c r="F747" s="763"/>
      <c r="G747" s="73"/>
    </row>
    <row r="748" spans="1:8" ht="36.75" customHeight="1" x14ac:dyDescent="0.25">
      <c r="A748" s="2088"/>
      <c r="B748" s="2090" t="s">
        <v>639</v>
      </c>
      <c r="C748" s="1888" t="s">
        <v>307</v>
      </c>
      <c r="D748" s="1583" t="s">
        <v>1035</v>
      </c>
      <c r="E748" s="1890" t="s">
        <v>1034</v>
      </c>
      <c r="F748" s="936"/>
      <c r="G748" s="73"/>
    </row>
    <row r="749" spans="1:8" ht="61.5" customHeight="1" x14ac:dyDescent="0.25">
      <c r="A749" s="2089"/>
      <c r="B749" s="2091"/>
      <c r="C749" s="1850"/>
      <c r="D749" s="1505"/>
      <c r="E749" s="2032"/>
      <c r="F749" s="489"/>
      <c r="G749" s="73"/>
    </row>
    <row r="750" spans="1:8" s="292" customFormat="1" ht="36" customHeight="1" x14ac:dyDescent="0.25">
      <c r="A750" s="2086" t="s">
        <v>92</v>
      </c>
      <c r="B750" s="1953"/>
      <c r="C750" s="358" t="s">
        <v>344</v>
      </c>
      <c r="D750" s="473">
        <f>D752+0+D753</f>
        <v>26908910</v>
      </c>
      <c r="E750" s="940">
        <f>E752+0+E753</f>
        <v>13974535.960000001</v>
      </c>
      <c r="F750" s="489"/>
      <c r="G750" s="302"/>
      <c r="H750" s="293"/>
    </row>
    <row r="751" spans="1:8" s="292" customFormat="1" ht="35.25" customHeight="1" x14ac:dyDescent="0.25">
      <c r="A751" s="2087"/>
      <c r="B751" s="1480"/>
      <c r="C751" s="358" t="s">
        <v>236</v>
      </c>
      <c r="D751" s="937">
        <v>0</v>
      </c>
      <c r="E751" s="922">
        <v>0</v>
      </c>
      <c r="F751" s="489"/>
      <c r="G751" s="302"/>
      <c r="H751" s="293"/>
    </row>
    <row r="752" spans="1:8" ht="39" customHeight="1" x14ac:dyDescent="0.25">
      <c r="A752" s="2087"/>
      <c r="B752" s="1480"/>
      <c r="C752" s="358" t="s">
        <v>237</v>
      </c>
      <c r="D752" s="922">
        <v>0</v>
      </c>
      <c r="E752" s="922">
        <v>0</v>
      </c>
      <c r="F752" s="489"/>
      <c r="G752" s="73"/>
    </row>
    <row r="753" spans="1:8" ht="15.75" customHeight="1" x14ac:dyDescent="0.25">
      <c r="A753" s="1955"/>
      <c r="B753" s="1481"/>
      <c r="C753" s="358" t="s">
        <v>6</v>
      </c>
      <c r="D753" s="922">
        <f>D765+D761+D757</f>
        <v>26908910</v>
      </c>
      <c r="E753" s="922">
        <f>E765+E761+E757</f>
        <v>13974535.960000001</v>
      </c>
      <c r="F753" s="489"/>
      <c r="G753" s="73"/>
    </row>
    <row r="754" spans="1:8" x14ac:dyDescent="0.25">
      <c r="A754" s="2005" t="s">
        <v>293</v>
      </c>
      <c r="B754" s="2005" t="s">
        <v>483</v>
      </c>
      <c r="C754" s="358" t="s">
        <v>344</v>
      </c>
      <c r="D754" s="940">
        <f>D756+D757</f>
        <v>4695980</v>
      </c>
      <c r="E754" s="940">
        <f>E756+E757</f>
        <v>2932772.66</v>
      </c>
      <c r="F754" s="489"/>
      <c r="G754" s="73"/>
    </row>
    <row r="755" spans="1:8" x14ac:dyDescent="0.25">
      <c r="A755" s="1530"/>
      <c r="B755" s="1515"/>
      <c r="C755" s="348" t="s">
        <v>236</v>
      </c>
      <c r="D755" s="249">
        <v>0</v>
      </c>
      <c r="E755" s="249">
        <f>E760+E764</f>
        <v>0</v>
      </c>
      <c r="F755" s="489"/>
      <c r="G755" s="73"/>
    </row>
    <row r="756" spans="1:8" ht="15.75" customHeight="1" x14ac:dyDescent="0.25">
      <c r="A756" s="1530"/>
      <c r="B756" s="1515"/>
      <c r="C756" s="348" t="s">
        <v>237</v>
      </c>
      <c r="D756" s="249">
        <v>0</v>
      </c>
      <c r="E756" s="249">
        <v>0</v>
      </c>
      <c r="F756" s="489"/>
      <c r="G756" s="73"/>
    </row>
    <row r="757" spans="1:8" ht="15.6" customHeight="1" x14ac:dyDescent="0.25">
      <c r="A757" s="1531"/>
      <c r="B757" s="1516"/>
      <c r="C757" s="348" t="s">
        <v>6</v>
      </c>
      <c r="D757" s="249">
        <v>4695980</v>
      </c>
      <c r="E757" s="249">
        <v>2932772.66</v>
      </c>
      <c r="F757" s="489"/>
      <c r="G757" s="73"/>
    </row>
    <row r="758" spans="1:8" ht="15" customHeight="1" x14ac:dyDescent="0.25">
      <c r="A758" s="2005" t="s">
        <v>29</v>
      </c>
      <c r="B758" s="1681" t="s">
        <v>138</v>
      </c>
      <c r="C758" s="358" t="s">
        <v>344</v>
      </c>
      <c r="D758" s="922">
        <f>SUM(D759:D761)</f>
        <v>17359930</v>
      </c>
      <c r="E758" s="922">
        <f>SUM(E759:E761)</f>
        <v>8440001.7200000007</v>
      </c>
      <c r="F758" s="489"/>
      <c r="G758" s="73"/>
    </row>
    <row r="759" spans="1:8" ht="37.5" customHeight="1" x14ac:dyDescent="0.25">
      <c r="A759" s="1530"/>
      <c r="B759" s="1521"/>
      <c r="C759" s="348" t="s">
        <v>236</v>
      </c>
      <c r="D759" s="938">
        <v>0</v>
      </c>
      <c r="E759" s="716">
        <v>0</v>
      </c>
      <c r="F759" s="489"/>
      <c r="G759" s="73"/>
    </row>
    <row r="760" spans="1:8" x14ac:dyDescent="0.25">
      <c r="A760" s="1530"/>
      <c r="B760" s="1521"/>
      <c r="C760" s="348" t="s">
        <v>237</v>
      </c>
      <c r="D760" s="938">
        <v>0</v>
      </c>
      <c r="E760" s="716">
        <v>0</v>
      </c>
      <c r="F760" s="489"/>
      <c r="G760" s="73"/>
    </row>
    <row r="761" spans="1:8" s="292" customFormat="1" x14ac:dyDescent="0.25">
      <c r="A761" s="1531"/>
      <c r="B761" s="1522"/>
      <c r="C761" s="348" t="s">
        <v>6</v>
      </c>
      <c r="D761" s="474">
        <v>17359930</v>
      </c>
      <c r="E761" s="249">
        <v>8440001.7200000007</v>
      </c>
      <c r="F761" s="800"/>
      <c r="G761" s="302"/>
      <c r="H761" s="293"/>
    </row>
    <row r="762" spans="1:8" ht="15" customHeight="1" x14ac:dyDescent="0.25">
      <c r="A762" s="1880" t="s">
        <v>62</v>
      </c>
      <c r="B762" s="2078" t="s">
        <v>320</v>
      </c>
      <c r="C762" s="358" t="s">
        <v>344</v>
      </c>
      <c r="D762" s="922">
        <f>SUM(D763:D765)</f>
        <v>4853000</v>
      </c>
      <c r="E762" s="922">
        <f>SUM(E763:E765)</f>
        <v>2601761.58</v>
      </c>
      <c r="F762" s="800"/>
      <c r="G762" s="73"/>
    </row>
    <row r="763" spans="1:8" ht="27.75" customHeight="1" x14ac:dyDescent="0.25">
      <c r="A763" s="1471"/>
      <c r="B763" s="1471"/>
      <c r="C763" s="348" t="s">
        <v>236</v>
      </c>
      <c r="D763" s="716">
        <v>0</v>
      </c>
      <c r="E763" s="716">
        <v>0</v>
      </c>
      <c r="F763" s="489"/>
      <c r="G763" s="302"/>
    </row>
    <row r="764" spans="1:8" x14ac:dyDescent="0.25">
      <c r="A764" s="1471"/>
      <c r="B764" s="1471"/>
      <c r="C764" s="348" t="s">
        <v>237</v>
      </c>
      <c r="D764" s="716">
        <v>0</v>
      </c>
      <c r="E764" s="716">
        <v>0</v>
      </c>
      <c r="F764" s="801"/>
      <c r="G764" s="302"/>
    </row>
    <row r="765" spans="1:8" x14ac:dyDescent="0.25">
      <c r="A765" s="1471"/>
      <c r="B765" s="1471"/>
      <c r="C765" s="348" t="s">
        <v>6</v>
      </c>
      <c r="D765" s="716">
        <v>4853000</v>
      </c>
      <c r="E765" s="716">
        <v>2601761.58</v>
      </c>
      <c r="F765" s="802"/>
      <c r="G765" s="302"/>
    </row>
    <row r="766" spans="1:8" ht="36.75" customHeight="1" x14ac:dyDescent="0.25">
      <c r="A766" s="1504" t="s">
        <v>965</v>
      </c>
      <c r="B766" s="2107"/>
      <c r="C766" s="2108"/>
      <c r="D766" s="2108"/>
      <c r="E766" s="2108"/>
      <c r="F766" s="802"/>
      <c r="G766" s="302"/>
    </row>
    <row r="767" spans="1:8" ht="70.5" customHeight="1" x14ac:dyDescent="0.25">
      <c r="A767" s="1073" t="s">
        <v>290</v>
      </c>
      <c r="B767" s="1092" t="s">
        <v>639</v>
      </c>
      <c r="C767" s="1073" t="s">
        <v>307</v>
      </c>
      <c r="D767" s="1054" t="s">
        <v>1038</v>
      </c>
      <c r="E767" s="1073" t="s">
        <v>1034</v>
      </c>
      <c r="F767" s="801"/>
      <c r="G767" s="73"/>
    </row>
    <row r="768" spans="1:8" s="292" customFormat="1" ht="22.5" customHeight="1" x14ac:dyDescent="0.25">
      <c r="A768" s="859">
        <v>1</v>
      </c>
      <c r="B768" s="942">
        <v>2</v>
      </c>
      <c r="C768" s="859">
        <v>3</v>
      </c>
      <c r="D768" s="858">
        <v>4</v>
      </c>
      <c r="E768" s="859">
        <v>5</v>
      </c>
      <c r="F768" s="802"/>
      <c r="G768" s="302"/>
      <c r="H768" s="293"/>
    </row>
    <row r="769" spans="1:8" s="292" customFormat="1" ht="19.5" customHeight="1" x14ac:dyDescent="0.25">
      <c r="A769" s="2061" t="s">
        <v>683</v>
      </c>
      <c r="B769" s="2118"/>
      <c r="C769" s="1136" t="s">
        <v>1122</v>
      </c>
      <c r="D769" s="941">
        <f>D770+D771+D772</f>
        <v>31022740</v>
      </c>
      <c r="E769" s="941">
        <f>E770+E771+E772</f>
        <v>3869197.5</v>
      </c>
      <c r="F769" s="802"/>
      <c r="G769" s="302"/>
      <c r="H769" s="293"/>
    </row>
    <row r="770" spans="1:8" s="292" customFormat="1" ht="19.5" customHeight="1" x14ac:dyDescent="0.25">
      <c r="A770" s="2119"/>
      <c r="B770" s="1480"/>
      <c r="C770" s="1136" t="s">
        <v>236</v>
      </c>
      <c r="D770" s="941">
        <f>D781</f>
        <v>0</v>
      </c>
      <c r="E770" s="941">
        <f>E781</f>
        <v>0</v>
      </c>
      <c r="F770" s="802"/>
      <c r="G770" s="302"/>
      <c r="H770" s="293"/>
    </row>
    <row r="771" spans="1:8" s="292" customFormat="1" ht="19.5" customHeight="1" x14ac:dyDescent="0.25">
      <c r="A771" s="2119"/>
      <c r="B771" s="1480"/>
      <c r="C771" s="1136" t="s">
        <v>1132</v>
      </c>
      <c r="D771" s="941">
        <f>D782</f>
        <v>20000000</v>
      </c>
      <c r="E771" s="941">
        <f>E782</f>
        <v>0</v>
      </c>
      <c r="F771" s="802"/>
      <c r="G771" s="302"/>
      <c r="H771" s="293"/>
    </row>
    <row r="772" spans="1:8" s="292" customFormat="1" ht="19.5" customHeight="1" x14ac:dyDescent="0.25">
      <c r="A772" s="2120"/>
      <c r="B772" s="1481"/>
      <c r="C772" s="1136" t="s">
        <v>6</v>
      </c>
      <c r="D772" s="941">
        <f>D773+D776+D783</f>
        <v>11022740</v>
      </c>
      <c r="E772" s="941">
        <f>E773+E776+E783</f>
        <v>3869197.5</v>
      </c>
      <c r="F772" s="802"/>
      <c r="G772" s="302"/>
      <c r="H772" s="293"/>
    </row>
    <row r="773" spans="1:8" s="292" customFormat="1" ht="80.25" customHeight="1" x14ac:dyDescent="0.25">
      <c r="A773" s="891">
        <v>1</v>
      </c>
      <c r="B773" s="943" t="s">
        <v>700</v>
      </c>
      <c r="C773" s="358" t="s">
        <v>286</v>
      </c>
      <c r="D773" s="940">
        <f>D774+D775</f>
        <v>2015000</v>
      </c>
      <c r="E773" s="940">
        <f>E774+E775</f>
        <v>1279461.5</v>
      </c>
      <c r="F773" s="802"/>
      <c r="G773" s="302"/>
      <c r="H773" s="293"/>
    </row>
    <row r="774" spans="1:8" ht="36" customHeight="1" x14ac:dyDescent="0.25">
      <c r="A774" s="898" t="s">
        <v>111</v>
      </c>
      <c r="B774" s="944" t="s">
        <v>197</v>
      </c>
      <c r="C774" s="348" t="s">
        <v>286</v>
      </c>
      <c r="D774" s="249">
        <v>1595000</v>
      </c>
      <c r="E774" s="249">
        <v>1049461.5</v>
      </c>
      <c r="F774" s="802"/>
      <c r="G774" s="73"/>
    </row>
    <row r="775" spans="1:8" s="292" customFormat="1" ht="27" customHeight="1" x14ac:dyDescent="0.25">
      <c r="A775" s="327" t="s">
        <v>114</v>
      </c>
      <c r="B775" s="944" t="s">
        <v>198</v>
      </c>
      <c r="C775" s="348" t="s">
        <v>286</v>
      </c>
      <c r="D775" s="249">
        <v>420000</v>
      </c>
      <c r="E775" s="249">
        <v>230000</v>
      </c>
      <c r="F775" s="802"/>
      <c r="G775" s="302"/>
      <c r="H775" s="293"/>
    </row>
    <row r="776" spans="1:8" s="292" customFormat="1" ht="62.25" customHeight="1" x14ac:dyDescent="0.25">
      <c r="A776" s="326" t="s">
        <v>199</v>
      </c>
      <c r="B776" s="943" t="s">
        <v>701</v>
      </c>
      <c r="C776" s="358" t="s">
        <v>286</v>
      </c>
      <c r="D776" s="940">
        <f>D777+D778+D779</f>
        <v>3857740</v>
      </c>
      <c r="E776" s="940">
        <f>E777+E778+E779</f>
        <v>2440963</v>
      </c>
      <c r="F776" s="802"/>
      <c r="G776" s="302"/>
      <c r="H776" s="293"/>
    </row>
    <row r="777" spans="1:8" s="292" customFormat="1" ht="58.5" customHeight="1" x14ac:dyDescent="0.25">
      <c r="A777" s="327" t="s">
        <v>121</v>
      </c>
      <c r="B777" s="944" t="s">
        <v>702</v>
      </c>
      <c r="C777" s="348" t="s">
        <v>286</v>
      </c>
      <c r="D777" s="249">
        <v>65000</v>
      </c>
      <c r="E777" s="249">
        <v>30000</v>
      </c>
      <c r="F777" s="801"/>
      <c r="G777" s="302"/>
      <c r="H777" s="293"/>
    </row>
    <row r="778" spans="1:8" s="292" customFormat="1" ht="54" customHeight="1" x14ac:dyDescent="0.25">
      <c r="A778" s="327" t="s">
        <v>124</v>
      </c>
      <c r="B778" s="944" t="s">
        <v>703</v>
      </c>
      <c r="C778" s="348" t="s">
        <v>286</v>
      </c>
      <c r="D778" s="249">
        <v>3684740</v>
      </c>
      <c r="E778" s="249">
        <v>2302963</v>
      </c>
      <c r="F778" s="801"/>
      <c r="G778" s="302"/>
      <c r="H778" s="293"/>
    </row>
    <row r="779" spans="1:8" s="292" customFormat="1" ht="34.5" customHeight="1" x14ac:dyDescent="0.25">
      <c r="A779" s="327" t="s">
        <v>126</v>
      </c>
      <c r="B779" s="944" t="s">
        <v>1131</v>
      </c>
      <c r="C779" s="348" t="s">
        <v>286</v>
      </c>
      <c r="D779" s="249">
        <v>108000</v>
      </c>
      <c r="E779" s="249">
        <v>108000</v>
      </c>
      <c r="F779" s="801"/>
      <c r="G779" s="302"/>
      <c r="H779" s="293"/>
    </row>
    <row r="780" spans="1:8" s="292" customFormat="1" ht="15.75" customHeight="1" x14ac:dyDescent="0.25">
      <c r="A780" s="2114" t="s">
        <v>62</v>
      </c>
      <c r="B780" s="1789" t="s">
        <v>1134</v>
      </c>
      <c r="C780" s="1123" t="s">
        <v>1122</v>
      </c>
      <c r="D780" s="940">
        <f>D781+D782+D783</f>
        <v>25150000</v>
      </c>
      <c r="E780" s="940">
        <f>E781+E782+E783</f>
        <v>148773</v>
      </c>
      <c r="F780" s="801"/>
      <c r="G780" s="302"/>
      <c r="H780" s="293"/>
    </row>
    <row r="781" spans="1:8" s="292" customFormat="1" ht="23.25" customHeight="1" x14ac:dyDescent="0.25">
      <c r="A781" s="2007"/>
      <c r="B781" s="1663"/>
      <c r="C781" s="1123" t="s">
        <v>236</v>
      </c>
      <c r="D781" s="940">
        <f>D785+D789+D793+D797</f>
        <v>0</v>
      </c>
      <c r="E781" s="940">
        <f>E785+E789+E793+E797</f>
        <v>0</v>
      </c>
      <c r="F781" s="801"/>
      <c r="G781" s="302"/>
      <c r="H781" s="293"/>
    </row>
    <row r="782" spans="1:8" s="292" customFormat="1" ht="16.5" customHeight="1" x14ac:dyDescent="0.25">
      <c r="A782" s="2007"/>
      <c r="B782" s="1663"/>
      <c r="C782" s="1123" t="s">
        <v>1132</v>
      </c>
      <c r="D782" s="940">
        <f>D790+D794+D798</f>
        <v>20000000</v>
      </c>
      <c r="E782" s="940">
        <f>E790+E794+E798</f>
        <v>0</v>
      </c>
      <c r="F782" s="801"/>
      <c r="G782" s="302"/>
      <c r="H782" s="293"/>
    </row>
    <row r="783" spans="1:8" s="292" customFormat="1" ht="16.5" customHeight="1" x14ac:dyDescent="0.25">
      <c r="A783" s="2008"/>
      <c r="B783" s="1664"/>
      <c r="C783" s="1123" t="s">
        <v>6</v>
      </c>
      <c r="D783" s="940">
        <f>D787+D791++D795+D799</f>
        <v>5150000</v>
      </c>
      <c r="E783" s="940">
        <f>E787+E791++E795+E799</f>
        <v>148773</v>
      </c>
      <c r="F783" s="801"/>
      <c r="G783" s="302"/>
      <c r="H783" s="293"/>
    </row>
    <row r="784" spans="1:8" s="292" customFormat="1" ht="16.5" customHeight="1" x14ac:dyDescent="0.25">
      <c r="A784" s="2115" t="s">
        <v>129</v>
      </c>
      <c r="B784" s="1672" t="s">
        <v>1135</v>
      </c>
      <c r="C784" s="348" t="s">
        <v>1122</v>
      </c>
      <c r="D784" s="249">
        <f>D785+D786+D787</f>
        <v>150000</v>
      </c>
      <c r="E784" s="249">
        <f>E785+E786+E787</f>
        <v>148773</v>
      </c>
      <c r="F784" s="801"/>
      <c r="G784" s="302"/>
      <c r="H784" s="293"/>
    </row>
    <row r="785" spans="1:8" s="292" customFormat="1" ht="16.5" customHeight="1" x14ac:dyDescent="0.25">
      <c r="A785" s="2116"/>
      <c r="B785" s="1780"/>
      <c r="C785" s="348" t="s">
        <v>236</v>
      </c>
      <c r="D785" s="249">
        <v>0</v>
      </c>
      <c r="E785" s="249">
        <v>0</v>
      </c>
      <c r="F785" s="801"/>
      <c r="G785" s="302"/>
      <c r="H785" s="293"/>
    </row>
    <row r="786" spans="1:8" s="292" customFormat="1" ht="16.5" customHeight="1" x14ac:dyDescent="0.25">
      <c r="A786" s="2116"/>
      <c r="B786" s="1780"/>
      <c r="C786" s="348" t="s">
        <v>1132</v>
      </c>
      <c r="D786" s="249">
        <v>0</v>
      </c>
      <c r="E786" s="249">
        <v>0</v>
      </c>
      <c r="F786" s="801"/>
      <c r="G786" s="302"/>
      <c r="H786" s="293"/>
    </row>
    <row r="787" spans="1:8" s="292" customFormat="1" ht="16.5" customHeight="1" x14ac:dyDescent="0.25">
      <c r="A787" s="2117"/>
      <c r="B787" s="1781"/>
      <c r="C787" s="348" t="s">
        <v>6</v>
      </c>
      <c r="D787" s="249">
        <v>150000</v>
      </c>
      <c r="E787" s="249">
        <v>148773</v>
      </c>
      <c r="F787" s="801"/>
      <c r="G787" s="302"/>
      <c r="H787" s="293"/>
    </row>
    <row r="788" spans="1:8" s="292" customFormat="1" ht="16.5" customHeight="1" x14ac:dyDescent="0.25">
      <c r="A788" s="2115" t="s">
        <v>439</v>
      </c>
      <c r="B788" s="1672" t="s">
        <v>1136</v>
      </c>
      <c r="C788" s="348" t="s">
        <v>1122</v>
      </c>
      <c r="D788" s="249">
        <f>D789+D790+D791</f>
        <v>12000000</v>
      </c>
      <c r="E788" s="249">
        <f>E789+E790+E791</f>
        <v>0</v>
      </c>
      <c r="F788" s="801"/>
      <c r="G788" s="302"/>
      <c r="H788" s="293"/>
    </row>
    <row r="789" spans="1:8" s="292" customFormat="1" ht="16.5" customHeight="1" x14ac:dyDescent="0.25">
      <c r="A789" s="2116"/>
      <c r="B789" s="1780"/>
      <c r="C789" s="348" t="s">
        <v>236</v>
      </c>
      <c r="D789" s="249">
        <v>0</v>
      </c>
      <c r="E789" s="249">
        <v>0</v>
      </c>
      <c r="F789" s="801"/>
      <c r="G789" s="302"/>
      <c r="H789" s="293"/>
    </row>
    <row r="790" spans="1:8" s="292" customFormat="1" ht="16.5" customHeight="1" x14ac:dyDescent="0.25">
      <c r="A790" s="2116"/>
      <c r="B790" s="1780"/>
      <c r="C790" s="348" t="s">
        <v>1132</v>
      </c>
      <c r="D790" s="249">
        <v>9600000</v>
      </c>
      <c r="E790" s="249">
        <v>0</v>
      </c>
      <c r="F790" s="801"/>
      <c r="G790" s="302"/>
      <c r="H790" s="293"/>
    </row>
    <row r="791" spans="1:8" s="292" customFormat="1" ht="16.5" customHeight="1" x14ac:dyDescent="0.25">
      <c r="A791" s="2117"/>
      <c r="B791" s="1781"/>
      <c r="C791" s="348" t="s">
        <v>6</v>
      </c>
      <c r="D791" s="249">
        <v>2400000</v>
      </c>
      <c r="E791" s="249">
        <v>0</v>
      </c>
      <c r="F791" s="801"/>
      <c r="G791" s="302"/>
      <c r="H791" s="293"/>
    </row>
    <row r="792" spans="1:8" s="292" customFormat="1" ht="16.5" customHeight="1" x14ac:dyDescent="0.25">
      <c r="A792" s="2115" t="s">
        <v>440</v>
      </c>
      <c r="B792" s="1672" t="s">
        <v>1137</v>
      </c>
      <c r="C792" s="348" t="s">
        <v>1122</v>
      </c>
      <c r="D792" s="249">
        <f>D793+D794+D795</f>
        <v>10000000</v>
      </c>
      <c r="E792" s="249">
        <f>E793+E794+E795</f>
        <v>0</v>
      </c>
      <c r="F792" s="801"/>
      <c r="G792" s="302"/>
      <c r="H792" s="293"/>
    </row>
    <row r="793" spans="1:8" s="292" customFormat="1" ht="16.5" customHeight="1" x14ac:dyDescent="0.25">
      <c r="A793" s="2116"/>
      <c r="B793" s="1780"/>
      <c r="C793" s="348" t="s">
        <v>236</v>
      </c>
      <c r="D793" s="249">
        <v>0</v>
      </c>
      <c r="E793" s="249">
        <v>0</v>
      </c>
      <c r="F793" s="801"/>
      <c r="G793" s="302"/>
      <c r="H793" s="293"/>
    </row>
    <row r="794" spans="1:8" s="292" customFormat="1" ht="16.5" customHeight="1" x14ac:dyDescent="0.25">
      <c r="A794" s="2116"/>
      <c r="B794" s="1780"/>
      <c r="C794" s="348" t="s">
        <v>1132</v>
      </c>
      <c r="D794" s="249">
        <v>8000000</v>
      </c>
      <c r="E794" s="249">
        <v>0</v>
      </c>
      <c r="F794" s="801"/>
      <c r="G794" s="302"/>
      <c r="H794" s="293"/>
    </row>
    <row r="795" spans="1:8" s="292" customFormat="1" ht="16.5" customHeight="1" x14ac:dyDescent="0.25">
      <c r="A795" s="2117"/>
      <c r="B795" s="1781"/>
      <c r="C795" s="348" t="s">
        <v>6</v>
      </c>
      <c r="D795" s="249">
        <v>2000000</v>
      </c>
      <c r="E795" s="249">
        <v>0</v>
      </c>
      <c r="F795" s="801"/>
      <c r="G795" s="302"/>
      <c r="H795" s="293"/>
    </row>
    <row r="796" spans="1:8" s="292" customFormat="1" ht="16.5" customHeight="1" x14ac:dyDescent="0.25">
      <c r="A796" s="2115" t="s">
        <v>441</v>
      </c>
      <c r="B796" s="1672" t="s">
        <v>1138</v>
      </c>
      <c r="C796" s="348" t="s">
        <v>1122</v>
      </c>
      <c r="D796" s="249">
        <f>D797+D798+D799</f>
        <v>3000000</v>
      </c>
      <c r="E796" s="249">
        <f>E797+E798+E799</f>
        <v>0</v>
      </c>
      <c r="F796" s="801"/>
      <c r="G796" s="302"/>
      <c r="H796" s="293"/>
    </row>
    <row r="797" spans="1:8" s="292" customFormat="1" ht="16.5" customHeight="1" x14ac:dyDescent="0.25">
      <c r="A797" s="2116"/>
      <c r="B797" s="1780"/>
      <c r="C797" s="348" t="s">
        <v>236</v>
      </c>
      <c r="D797" s="249">
        <v>0</v>
      </c>
      <c r="E797" s="249">
        <v>0</v>
      </c>
      <c r="F797" s="801"/>
      <c r="G797" s="302"/>
      <c r="H797" s="293"/>
    </row>
    <row r="798" spans="1:8" s="292" customFormat="1" ht="16.5" customHeight="1" x14ac:dyDescent="0.25">
      <c r="A798" s="2116"/>
      <c r="B798" s="1780"/>
      <c r="C798" s="348" t="s">
        <v>1132</v>
      </c>
      <c r="D798" s="249">
        <v>2400000</v>
      </c>
      <c r="E798" s="249">
        <v>0</v>
      </c>
      <c r="F798" s="801"/>
      <c r="G798" s="302"/>
      <c r="H798" s="293"/>
    </row>
    <row r="799" spans="1:8" s="292" customFormat="1" ht="16.5" customHeight="1" x14ac:dyDescent="0.25">
      <c r="A799" s="2117"/>
      <c r="B799" s="1781"/>
      <c r="C799" s="348" t="s">
        <v>6</v>
      </c>
      <c r="D799" s="249">
        <v>600000</v>
      </c>
      <c r="E799" s="249">
        <v>0</v>
      </c>
      <c r="F799" s="801"/>
      <c r="G799" s="302"/>
      <c r="H799" s="293"/>
    </row>
    <row r="800" spans="1:8" ht="33" customHeight="1" x14ac:dyDescent="0.25">
      <c r="A800" s="1504" t="s">
        <v>1039</v>
      </c>
      <c r="B800" s="2109"/>
      <c r="C800" s="2109"/>
      <c r="D800" s="2109"/>
      <c r="E800" s="2109"/>
      <c r="F800" s="801"/>
      <c r="G800" s="73"/>
    </row>
    <row r="801" spans="1:8" s="292" customFormat="1" ht="49.5" customHeight="1" x14ac:dyDescent="0.25">
      <c r="A801" s="1073" t="s">
        <v>290</v>
      </c>
      <c r="B801" s="1073" t="s">
        <v>639</v>
      </c>
      <c r="C801" s="1061" t="s">
        <v>307</v>
      </c>
      <c r="D801" s="1052" t="s">
        <v>1038</v>
      </c>
      <c r="E801" s="1099" t="s">
        <v>1034</v>
      </c>
      <c r="F801" s="801"/>
      <c r="G801" s="302"/>
      <c r="H801" s="293"/>
    </row>
    <row r="802" spans="1:8" s="292" customFormat="1" ht="20.25" customHeight="1" x14ac:dyDescent="0.25">
      <c r="A802" s="859">
        <v>1</v>
      </c>
      <c r="B802" s="859">
        <v>2</v>
      </c>
      <c r="C802" s="889">
        <v>3</v>
      </c>
      <c r="D802" s="892">
        <v>4</v>
      </c>
      <c r="E802" s="893">
        <v>5</v>
      </c>
      <c r="F802" s="802"/>
      <c r="G802" s="302"/>
      <c r="H802" s="293"/>
    </row>
    <row r="803" spans="1:8" s="292" customFormat="1" ht="30" customHeight="1" x14ac:dyDescent="0.25">
      <c r="A803" s="1579" t="s">
        <v>683</v>
      </c>
      <c r="B803" s="1987"/>
      <c r="C803" s="1195" t="s">
        <v>344</v>
      </c>
      <c r="D803" s="941">
        <f>D804+D805+D806</f>
        <v>4002450</v>
      </c>
      <c r="E803" s="941">
        <f>E804+E805+E806</f>
        <v>2058127.81</v>
      </c>
      <c r="F803" s="801"/>
      <c r="G803" s="302"/>
      <c r="H803" s="293"/>
    </row>
    <row r="804" spans="1:8" s="292" customFormat="1" ht="27" customHeight="1" x14ac:dyDescent="0.25">
      <c r="A804" s="2110"/>
      <c r="B804" s="2110"/>
      <c r="C804" s="1195" t="s">
        <v>284</v>
      </c>
      <c r="D804" s="948">
        <v>0</v>
      </c>
      <c r="E804" s="1215">
        <v>0</v>
      </c>
      <c r="F804" s="801"/>
      <c r="G804" s="302"/>
      <c r="H804" s="293"/>
    </row>
    <row r="805" spans="1:8" s="292" customFormat="1" ht="14.25" customHeight="1" x14ac:dyDescent="0.25">
      <c r="A805" s="2110"/>
      <c r="B805" s="2110"/>
      <c r="C805" s="1195" t="s">
        <v>285</v>
      </c>
      <c r="D805" s="948">
        <v>0</v>
      </c>
      <c r="E805" s="948">
        <v>0</v>
      </c>
      <c r="F805" s="801"/>
      <c r="G805" s="302"/>
      <c r="H805" s="293"/>
    </row>
    <row r="806" spans="1:8" s="292" customFormat="1" ht="19.5" customHeight="1" x14ac:dyDescent="0.25">
      <c r="A806" s="2110"/>
      <c r="B806" s="2110"/>
      <c r="C806" s="1195" t="s">
        <v>286</v>
      </c>
      <c r="D806" s="948">
        <f>D807+D809</f>
        <v>4002450</v>
      </c>
      <c r="E806" s="948">
        <f>E807+E809</f>
        <v>2058127.81</v>
      </c>
      <c r="F806" s="801"/>
      <c r="G806" s="302"/>
      <c r="H806" s="293"/>
    </row>
    <row r="807" spans="1:8" s="292" customFormat="1" ht="68.25" customHeight="1" x14ac:dyDescent="0.25">
      <c r="A807" s="902" t="s">
        <v>929</v>
      </c>
      <c r="B807" s="890" t="s">
        <v>979</v>
      </c>
      <c r="C807" s="358" t="s">
        <v>286</v>
      </c>
      <c r="D807" s="948">
        <f>D808</f>
        <v>680000</v>
      </c>
      <c r="E807" s="948">
        <f>E808</f>
        <v>494600</v>
      </c>
      <c r="F807" s="801"/>
      <c r="G807" s="302"/>
      <c r="H807" s="293"/>
    </row>
    <row r="808" spans="1:8" ht="30" customHeight="1" x14ac:dyDescent="0.25">
      <c r="A808" s="945" t="s">
        <v>111</v>
      </c>
      <c r="B808" s="335" t="s">
        <v>1139</v>
      </c>
      <c r="C808" s="348" t="s">
        <v>286</v>
      </c>
      <c r="D808" s="946">
        <v>680000</v>
      </c>
      <c r="E808" s="946">
        <v>494600</v>
      </c>
      <c r="F808" s="489"/>
      <c r="G808" s="73"/>
    </row>
    <row r="809" spans="1:8" ht="60" customHeight="1" x14ac:dyDescent="0.25">
      <c r="A809" s="902" t="s">
        <v>29</v>
      </c>
      <c r="B809" s="890" t="s">
        <v>1040</v>
      </c>
      <c r="C809" s="358" t="s">
        <v>286</v>
      </c>
      <c r="D809" s="948">
        <f>D810+D811</f>
        <v>3322450</v>
      </c>
      <c r="E809" s="948">
        <f>E810+E811</f>
        <v>1563527.81</v>
      </c>
      <c r="F809" s="800"/>
      <c r="G809" s="73"/>
    </row>
    <row r="810" spans="1:8" s="292" customFormat="1" ht="46.5" customHeight="1" x14ac:dyDescent="0.25">
      <c r="A810" s="898" t="s">
        <v>121</v>
      </c>
      <c r="B810" s="335" t="s">
        <v>1140</v>
      </c>
      <c r="C810" s="348" t="s">
        <v>286</v>
      </c>
      <c r="D810" s="946">
        <v>22450</v>
      </c>
      <c r="E810" s="946">
        <v>22449.08</v>
      </c>
      <c r="F810" s="489"/>
      <c r="G810" s="302"/>
      <c r="H810" s="293"/>
    </row>
    <row r="811" spans="1:8" ht="45" customHeight="1" x14ac:dyDescent="0.25">
      <c r="A811" s="898" t="s">
        <v>124</v>
      </c>
      <c r="B811" s="1183" t="s">
        <v>1141</v>
      </c>
      <c r="C811" s="348" t="s">
        <v>286</v>
      </c>
      <c r="D811" s="947">
        <v>3300000</v>
      </c>
      <c r="E811" s="249">
        <v>1541078.73</v>
      </c>
      <c r="F811" s="800"/>
      <c r="G811" s="73"/>
    </row>
    <row r="812" spans="1:8" ht="48.75" customHeight="1" x14ac:dyDescent="0.25">
      <c r="A812" s="1504" t="s">
        <v>1041</v>
      </c>
      <c r="B812" s="2107"/>
      <c r="C812" s="2107"/>
      <c r="D812" s="2107"/>
      <c r="E812" s="2107"/>
      <c r="F812" s="800"/>
      <c r="G812" s="73"/>
    </row>
    <row r="813" spans="1:8" ht="45" customHeight="1" x14ac:dyDescent="0.25">
      <c r="A813" s="1208" t="s">
        <v>290</v>
      </c>
      <c r="B813" s="1208" t="s">
        <v>639</v>
      </c>
      <c r="C813" s="1176" t="s">
        <v>307</v>
      </c>
      <c r="D813" s="1143" t="s">
        <v>1038</v>
      </c>
      <c r="E813" s="1200" t="s">
        <v>1042</v>
      </c>
      <c r="F813" s="800"/>
      <c r="G813" s="73"/>
    </row>
    <row r="814" spans="1:8" ht="16.5" customHeight="1" x14ac:dyDescent="0.25">
      <c r="A814" s="1208">
        <v>1</v>
      </c>
      <c r="B814" s="1208">
        <v>2</v>
      </c>
      <c r="C814" s="1176">
        <v>3</v>
      </c>
      <c r="D814" s="1143">
        <v>4</v>
      </c>
      <c r="E814" s="1200">
        <v>5</v>
      </c>
      <c r="F814" s="489"/>
      <c r="G814" s="73"/>
    </row>
    <row r="815" spans="1:8" ht="30" customHeight="1" x14ac:dyDescent="0.25">
      <c r="A815" s="1544" t="s">
        <v>683</v>
      </c>
      <c r="B815" s="2111"/>
      <c r="C815" s="305" t="s">
        <v>286</v>
      </c>
      <c r="D815" s="1180">
        <f>D816</f>
        <v>50000</v>
      </c>
      <c r="E815" s="1180">
        <f>E816</f>
        <v>33600</v>
      </c>
      <c r="F815" s="803"/>
      <c r="G815" s="73"/>
    </row>
    <row r="816" spans="1:8" ht="75.75" customHeight="1" x14ac:dyDescent="0.25">
      <c r="A816" s="1344" t="s">
        <v>218</v>
      </c>
      <c r="B816" s="1178" t="s">
        <v>1044</v>
      </c>
      <c r="C816" s="305" t="s">
        <v>286</v>
      </c>
      <c r="D816" s="79">
        <f>D817+D818</f>
        <v>50000</v>
      </c>
      <c r="E816" s="79">
        <f>E817+E818</f>
        <v>33600</v>
      </c>
      <c r="F816" s="804"/>
      <c r="G816" s="73"/>
    </row>
    <row r="817" spans="1:8" s="292" customFormat="1" ht="45" x14ac:dyDescent="0.25">
      <c r="A817" s="1345" t="s">
        <v>111</v>
      </c>
      <c r="B817" s="1160" t="s">
        <v>1043</v>
      </c>
      <c r="C817" s="298" t="s">
        <v>286</v>
      </c>
      <c r="D817" s="307">
        <v>45000</v>
      </c>
      <c r="E817" s="307">
        <v>33600</v>
      </c>
      <c r="F817" s="804"/>
      <c r="G817" s="302"/>
      <c r="H817" s="293"/>
    </row>
    <row r="818" spans="1:8" ht="75" customHeight="1" x14ac:dyDescent="0.25">
      <c r="A818" s="1345" t="s">
        <v>114</v>
      </c>
      <c r="B818" s="1160" t="s">
        <v>722</v>
      </c>
      <c r="C818" s="298" t="s">
        <v>286</v>
      </c>
      <c r="D818" s="307">
        <v>5000</v>
      </c>
      <c r="E818" s="307">
        <v>0</v>
      </c>
      <c r="F818" s="805"/>
      <c r="G818" s="73"/>
    </row>
    <row r="819" spans="1:8" ht="57.75" customHeight="1" thickBot="1" x14ac:dyDescent="0.3">
      <c r="A819" s="1984" t="s">
        <v>1045</v>
      </c>
      <c r="B819" s="2112"/>
      <c r="C819" s="2112"/>
      <c r="D819" s="2112"/>
      <c r="E819" s="2113"/>
      <c r="F819" s="806"/>
      <c r="G819" s="73"/>
    </row>
    <row r="820" spans="1:8" ht="63" customHeight="1" x14ac:dyDescent="0.25">
      <c r="A820" s="1100"/>
      <c r="B820" s="1101" t="s">
        <v>639</v>
      </c>
      <c r="C820" s="1073" t="s">
        <v>307</v>
      </c>
      <c r="D820" s="1054" t="s">
        <v>1035</v>
      </c>
      <c r="E820" s="1073" t="s">
        <v>1042</v>
      </c>
      <c r="F820" s="806"/>
      <c r="G820" s="73"/>
    </row>
    <row r="821" spans="1:8" s="292" customFormat="1" ht="19.5" customHeight="1" x14ac:dyDescent="0.25">
      <c r="A821" s="954">
        <v>1</v>
      </c>
      <c r="B821" s="955">
        <v>2</v>
      </c>
      <c r="C821" s="241">
        <v>3</v>
      </c>
      <c r="D821" s="955">
        <v>4</v>
      </c>
      <c r="E821" s="241">
        <v>5</v>
      </c>
      <c r="F821" s="807"/>
      <c r="G821" s="302"/>
      <c r="H821" s="293"/>
    </row>
    <row r="822" spans="1:8" ht="13.5" customHeight="1" x14ac:dyDescent="0.25">
      <c r="A822" s="2061" t="s">
        <v>92</v>
      </c>
      <c r="B822" s="2062"/>
      <c r="C822" s="241" t="s">
        <v>344</v>
      </c>
      <c r="D822" s="952">
        <f>D823+D824+D825</f>
        <v>0</v>
      </c>
      <c r="E822" s="952">
        <f>E823+E824+E825</f>
        <v>0</v>
      </c>
      <c r="F822" s="807"/>
      <c r="G822" s="73"/>
    </row>
    <row r="823" spans="1:8" ht="14.25" customHeight="1" x14ac:dyDescent="0.25">
      <c r="A823" s="2063"/>
      <c r="B823" s="2064"/>
      <c r="C823" s="241" t="s">
        <v>236</v>
      </c>
      <c r="D823" s="952">
        <v>0</v>
      </c>
      <c r="E823" s="952">
        <v>0</v>
      </c>
      <c r="F823" s="807"/>
      <c r="G823" s="73"/>
    </row>
    <row r="824" spans="1:8" x14ac:dyDescent="0.25">
      <c r="A824" s="2063"/>
      <c r="B824" s="2064"/>
      <c r="C824" s="241" t="s">
        <v>237</v>
      </c>
      <c r="D824" s="952">
        <v>0</v>
      </c>
      <c r="E824" s="952">
        <v>0</v>
      </c>
      <c r="F824" s="808"/>
      <c r="G824" s="73"/>
    </row>
    <row r="825" spans="1:8" x14ac:dyDescent="0.25">
      <c r="A825" s="2065"/>
      <c r="B825" s="2066"/>
      <c r="C825" s="241" t="s">
        <v>238</v>
      </c>
      <c r="D825" s="952">
        <f>D826</f>
        <v>0</v>
      </c>
      <c r="E825" s="952">
        <f>E826</f>
        <v>0</v>
      </c>
      <c r="F825" s="808"/>
      <c r="G825" s="73"/>
    </row>
    <row r="826" spans="1:8" s="292" customFormat="1" ht="33.75" customHeight="1" x14ac:dyDescent="0.25">
      <c r="A826" s="880">
        <v>1</v>
      </c>
      <c r="B826" s="391" t="s">
        <v>223</v>
      </c>
      <c r="C826" s="239" t="s">
        <v>238</v>
      </c>
      <c r="D826" s="921">
        <v>0</v>
      </c>
      <c r="E826" s="921">
        <f>E827</f>
        <v>0</v>
      </c>
      <c r="F826" s="809"/>
      <c r="G826" s="302"/>
      <c r="H826" s="293"/>
    </row>
    <row r="827" spans="1:8" ht="30" customHeight="1" x14ac:dyDescent="0.25">
      <c r="A827" s="96" t="s">
        <v>111</v>
      </c>
      <c r="B827" s="391" t="s">
        <v>1046</v>
      </c>
      <c r="C827" s="239" t="s">
        <v>238</v>
      </c>
      <c r="D827" s="921">
        <v>0</v>
      </c>
      <c r="E827" s="921">
        <v>0</v>
      </c>
      <c r="F827" s="809"/>
      <c r="G827" s="73"/>
    </row>
    <row r="828" spans="1:8" ht="55.5" customHeight="1" thickBot="1" x14ac:dyDescent="0.3">
      <c r="A828" s="2095" t="s">
        <v>1047</v>
      </c>
      <c r="B828" s="2096"/>
      <c r="C828" s="1985"/>
      <c r="D828" s="1985"/>
      <c r="E828" s="1986"/>
      <c r="F828" s="810"/>
      <c r="G828" s="73"/>
    </row>
    <row r="829" spans="1:8" ht="25.5" customHeight="1" x14ac:dyDescent="0.25">
      <c r="A829" s="1009">
        <v>1</v>
      </c>
      <c r="B829" s="917">
        <v>2</v>
      </c>
      <c r="C829" s="1009">
        <v>3</v>
      </c>
      <c r="D829" s="1009">
        <v>4</v>
      </c>
      <c r="E829" s="959">
        <v>5</v>
      </c>
      <c r="F829" s="810"/>
      <c r="G829" s="73"/>
    </row>
    <row r="830" spans="1:8" s="292" customFormat="1" ht="14.25" customHeight="1" x14ac:dyDescent="0.25">
      <c r="A830" s="1941" t="s">
        <v>92</v>
      </c>
      <c r="B830" s="2094"/>
      <c r="C830" s="305" t="s">
        <v>344</v>
      </c>
      <c r="D830" s="79">
        <f>D831+D832+D833</f>
        <v>5149541.8600000003</v>
      </c>
      <c r="E830" s="79">
        <f>E831+E832+E833</f>
        <v>1125504.1299999999</v>
      </c>
      <c r="F830" s="811"/>
      <c r="G830" s="302"/>
      <c r="H830" s="293"/>
    </row>
    <row r="831" spans="1:8" ht="21" customHeight="1" x14ac:dyDescent="0.25">
      <c r="A831" s="2094"/>
      <c r="B831" s="2094"/>
      <c r="C831" s="305" t="s">
        <v>236</v>
      </c>
      <c r="D831" s="79">
        <v>0</v>
      </c>
      <c r="E831" s="79">
        <v>0</v>
      </c>
      <c r="F831" s="810"/>
      <c r="G831" s="73"/>
    </row>
    <row r="832" spans="1:8" s="292" customFormat="1" ht="22.5" customHeight="1" x14ac:dyDescent="0.25">
      <c r="A832" s="2094"/>
      <c r="B832" s="2094"/>
      <c r="C832" s="305" t="s">
        <v>237</v>
      </c>
      <c r="D832" s="79">
        <v>0</v>
      </c>
      <c r="E832" s="79">
        <v>0</v>
      </c>
      <c r="F832" s="811"/>
      <c r="G832" s="302"/>
      <c r="H832" s="293"/>
    </row>
    <row r="833" spans="1:8" x14ac:dyDescent="0.25">
      <c r="A833" s="2094"/>
      <c r="B833" s="2094"/>
      <c r="C833" s="305" t="s">
        <v>6</v>
      </c>
      <c r="D833" s="79">
        <f>D834+D846</f>
        <v>5149541.8600000003</v>
      </c>
      <c r="E833" s="79">
        <f>E834+E846</f>
        <v>1125504.1299999999</v>
      </c>
      <c r="F833" s="810"/>
      <c r="G833" s="73"/>
    </row>
    <row r="834" spans="1:8" s="292" customFormat="1" ht="71.25" x14ac:dyDescent="0.25">
      <c r="A834" s="895" t="s">
        <v>218</v>
      </c>
      <c r="B834" s="1194" t="s">
        <v>1156</v>
      </c>
      <c r="C834" s="348" t="s">
        <v>6</v>
      </c>
      <c r="D834" s="252">
        <f>D835+D836</f>
        <v>1100000</v>
      </c>
      <c r="E834" s="252">
        <f>E835+E836</f>
        <v>446298.91</v>
      </c>
      <c r="F834" s="811"/>
      <c r="G834" s="302"/>
      <c r="H834" s="293"/>
    </row>
    <row r="835" spans="1:8" ht="48" customHeight="1" x14ac:dyDescent="0.25">
      <c r="A835" s="1187" t="s">
        <v>111</v>
      </c>
      <c r="B835" s="1157" t="s">
        <v>1157</v>
      </c>
      <c r="C835" s="358" t="s">
        <v>6</v>
      </c>
      <c r="D835" s="149">
        <v>600000</v>
      </c>
      <c r="E835" s="149">
        <v>0</v>
      </c>
      <c r="F835" s="885"/>
      <c r="G835" s="73"/>
    </row>
    <row r="836" spans="1:8" s="292" customFormat="1" ht="48" customHeight="1" x14ac:dyDescent="0.25">
      <c r="A836" s="1187" t="s">
        <v>114</v>
      </c>
      <c r="B836" s="1157" t="s">
        <v>1048</v>
      </c>
      <c r="C836" s="1195"/>
      <c r="D836" s="149">
        <f>D837+D839+D840+D841+D842+D843+D844+D845</f>
        <v>500000</v>
      </c>
      <c r="E836" s="149">
        <f>E837+E839+E840+E841+E842+E843+E844+E845</f>
        <v>446298.91</v>
      </c>
      <c r="F836" s="1205"/>
      <c r="G836" s="302"/>
      <c r="H836" s="293"/>
    </row>
    <row r="837" spans="1:8" s="292" customFormat="1" ht="47.25" x14ac:dyDescent="0.25">
      <c r="A837" s="894" t="s">
        <v>297</v>
      </c>
      <c r="B837" s="150" t="s">
        <v>487</v>
      </c>
      <c r="C837" s="348"/>
      <c r="D837" s="149">
        <v>300000</v>
      </c>
      <c r="E837" s="149">
        <v>327978.90999999997</v>
      </c>
      <c r="F837" s="763"/>
      <c r="G837" s="302"/>
      <c r="H837" s="293"/>
    </row>
    <row r="838" spans="1:8" s="292" customFormat="1" ht="57" customHeight="1" x14ac:dyDescent="0.25">
      <c r="A838" s="894"/>
      <c r="B838" s="150" t="s">
        <v>723</v>
      </c>
      <c r="C838" s="348"/>
      <c r="D838" s="149">
        <v>300000</v>
      </c>
      <c r="E838" s="149">
        <v>327978.90999999997</v>
      </c>
      <c r="F838" s="936"/>
      <c r="G838" s="302"/>
      <c r="H838" s="293"/>
    </row>
    <row r="839" spans="1:8" ht="48" customHeight="1" x14ac:dyDescent="0.25">
      <c r="A839" s="894" t="s">
        <v>298</v>
      </c>
      <c r="B839" s="151" t="s">
        <v>488</v>
      </c>
      <c r="C839" s="348"/>
      <c r="D839" s="149">
        <v>0</v>
      </c>
      <c r="E839" s="149">
        <v>0</v>
      </c>
      <c r="F839" s="799"/>
    </row>
    <row r="840" spans="1:8" ht="57" customHeight="1" x14ac:dyDescent="0.25">
      <c r="A840" s="1187" t="s">
        <v>299</v>
      </c>
      <c r="B840" s="150" t="s">
        <v>87</v>
      </c>
      <c r="C840" s="348" t="s">
        <v>6</v>
      </c>
      <c r="D840" s="149">
        <v>118320</v>
      </c>
      <c r="E840" s="149">
        <v>118320</v>
      </c>
      <c r="F840" s="812"/>
    </row>
    <row r="841" spans="1:8" ht="63" x14ac:dyDescent="0.25">
      <c r="A841" s="1187" t="s">
        <v>300</v>
      </c>
      <c r="B841" s="165" t="s">
        <v>489</v>
      </c>
      <c r="C841" s="348" t="s">
        <v>6</v>
      </c>
      <c r="D841" s="149">
        <v>0</v>
      </c>
      <c r="E841" s="149">
        <v>0</v>
      </c>
      <c r="F841" s="812"/>
    </row>
    <row r="842" spans="1:8" s="292" customFormat="1" ht="78" customHeight="1" x14ac:dyDescent="0.25">
      <c r="A842" s="1187" t="s">
        <v>301</v>
      </c>
      <c r="B842" s="150" t="s">
        <v>718</v>
      </c>
      <c r="C842" s="348" t="s">
        <v>6</v>
      </c>
      <c r="D842" s="149">
        <v>56680</v>
      </c>
      <c r="E842" s="149">
        <v>0</v>
      </c>
      <c r="F842" s="812"/>
      <c r="G842" s="235"/>
      <c r="H842" s="293"/>
    </row>
    <row r="843" spans="1:8" ht="79.5" customHeight="1" x14ac:dyDescent="0.25">
      <c r="A843" s="1187" t="s">
        <v>302</v>
      </c>
      <c r="B843" s="150" t="s">
        <v>652</v>
      </c>
      <c r="C843" s="348" t="s">
        <v>6</v>
      </c>
      <c r="D843" s="149">
        <v>0</v>
      </c>
      <c r="E843" s="149">
        <v>0</v>
      </c>
      <c r="F843" s="813"/>
    </row>
    <row r="844" spans="1:8" ht="63" x14ac:dyDescent="0.25">
      <c r="A844" s="1187" t="s">
        <v>303</v>
      </c>
      <c r="B844" s="150" t="s">
        <v>1274</v>
      </c>
      <c r="C844" s="166" t="s">
        <v>6</v>
      </c>
      <c r="D844" s="1219">
        <v>0</v>
      </c>
      <c r="E844" s="1219">
        <v>0</v>
      </c>
      <c r="F844" s="814"/>
    </row>
    <row r="845" spans="1:8" s="292" customFormat="1" ht="31.5" x14ac:dyDescent="0.25">
      <c r="A845" s="1187" t="s">
        <v>304</v>
      </c>
      <c r="B845" s="150" t="s">
        <v>226</v>
      </c>
      <c r="C845" s="166"/>
      <c r="D845" s="1219">
        <v>25000</v>
      </c>
      <c r="E845" s="1219">
        <v>0</v>
      </c>
      <c r="F845" s="814"/>
      <c r="G845" s="235"/>
      <c r="H845" s="293"/>
    </row>
    <row r="846" spans="1:8" ht="51.75" customHeight="1" x14ac:dyDescent="0.25">
      <c r="A846" s="406" t="s">
        <v>29</v>
      </c>
      <c r="B846" s="421" t="s">
        <v>738</v>
      </c>
      <c r="C846" s="358" t="s">
        <v>6</v>
      </c>
      <c r="D846" s="252">
        <f>D847+D851+D855+D858+D861</f>
        <v>4049541.8600000003</v>
      </c>
      <c r="E846" s="252">
        <f>E847+E851+E855+E858+E861</f>
        <v>679205.22</v>
      </c>
      <c r="F846" s="815"/>
    </row>
    <row r="847" spans="1:8" s="292" customFormat="1" ht="51.75" customHeight="1" x14ac:dyDescent="0.25">
      <c r="A847" s="1217" t="s">
        <v>121</v>
      </c>
      <c r="B847" s="421" t="s">
        <v>1148</v>
      </c>
      <c r="C847" s="348" t="s">
        <v>6</v>
      </c>
      <c r="D847" s="252">
        <f>D848+D849+D850</f>
        <v>100000</v>
      </c>
      <c r="E847" s="252">
        <f>E848+E849+E850</f>
        <v>46450</v>
      </c>
      <c r="F847" s="815"/>
      <c r="G847" s="235"/>
      <c r="H847" s="293"/>
    </row>
    <row r="848" spans="1:8" s="292" customFormat="1" ht="51.75" customHeight="1" x14ac:dyDescent="0.25">
      <c r="A848" s="180" t="s">
        <v>31</v>
      </c>
      <c r="B848" s="1218" t="s">
        <v>1149</v>
      </c>
      <c r="C848" s="348" t="s">
        <v>6</v>
      </c>
      <c r="D848" s="149">
        <v>50000</v>
      </c>
      <c r="E848" s="149">
        <v>31150</v>
      </c>
      <c r="F848" s="815"/>
      <c r="G848" s="235"/>
      <c r="H848" s="293"/>
    </row>
    <row r="849" spans="1:8" s="292" customFormat="1" ht="51.75" customHeight="1" x14ac:dyDescent="0.25">
      <c r="A849" s="180" t="s">
        <v>32</v>
      </c>
      <c r="B849" s="1218" t="s">
        <v>1150</v>
      </c>
      <c r="C849" s="348" t="s">
        <v>6</v>
      </c>
      <c r="D849" s="149">
        <v>50000</v>
      </c>
      <c r="E849" s="149">
        <v>15300</v>
      </c>
      <c r="F849" s="815"/>
      <c r="G849" s="235"/>
      <c r="H849" s="293"/>
    </row>
    <row r="850" spans="1:8" s="292" customFormat="1" ht="51.75" customHeight="1" x14ac:dyDescent="0.25">
      <c r="A850" s="180" t="s">
        <v>449</v>
      </c>
      <c r="B850" s="1218" t="s">
        <v>1151</v>
      </c>
      <c r="C850" s="348" t="s">
        <v>6</v>
      </c>
      <c r="D850" s="252">
        <v>0</v>
      </c>
      <c r="E850" s="252">
        <v>0</v>
      </c>
      <c r="F850" s="815"/>
      <c r="G850" s="235"/>
      <c r="H850" s="293"/>
    </row>
    <row r="851" spans="1:8" ht="29.25" customHeight="1" x14ac:dyDescent="0.25">
      <c r="A851" s="1216" t="s">
        <v>124</v>
      </c>
      <c r="B851" s="256" t="s">
        <v>227</v>
      </c>
      <c r="C851" s="1195" t="s">
        <v>6</v>
      </c>
      <c r="D851" s="252">
        <f>D852+D853+D854</f>
        <v>100000</v>
      </c>
      <c r="E851" s="252">
        <f>E852+E853+E854</f>
        <v>0</v>
      </c>
      <c r="F851" s="816"/>
    </row>
    <row r="852" spans="1:8" s="292" customFormat="1" ht="29.25" customHeight="1" x14ac:dyDescent="0.25">
      <c r="A852" s="1199" t="s">
        <v>34</v>
      </c>
      <c r="B852" s="169" t="s">
        <v>497</v>
      </c>
      <c r="C852" s="348" t="s">
        <v>6</v>
      </c>
      <c r="D852" s="149">
        <v>0</v>
      </c>
      <c r="E852" s="149">
        <v>0</v>
      </c>
      <c r="F852" s="816"/>
      <c r="G852" s="235"/>
      <c r="H852" s="293"/>
    </row>
    <row r="853" spans="1:8" s="292" customFormat="1" ht="29.25" customHeight="1" x14ac:dyDescent="0.25">
      <c r="A853" s="1199" t="s">
        <v>35</v>
      </c>
      <c r="B853" s="169" t="s">
        <v>1153</v>
      </c>
      <c r="C853" s="348" t="s">
        <v>6</v>
      </c>
      <c r="D853" s="149">
        <v>0</v>
      </c>
      <c r="E853" s="149">
        <v>0</v>
      </c>
      <c r="F853" s="816"/>
      <c r="G853" s="235"/>
      <c r="H853" s="293"/>
    </row>
    <row r="854" spans="1:8" s="292" customFormat="1" ht="29.25" customHeight="1" x14ac:dyDescent="0.25">
      <c r="A854" s="1199" t="s">
        <v>36</v>
      </c>
      <c r="B854" s="169" t="s">
        <v>1154</v>
      </c>
      <c r="C854" s="348" t="s">
        <v>6</v>
      </c>
      <c r="D854" s="149">
        <v>100000</v>
      </c>
      <c r="E854" s="149">
        <v>0</v>
      </c>
      <c r="F854" s="816"/>
      <c r="G854" s="235"/>
      <c r="H854" s="293"/>
    </row>
    <row r="855" spans="1:8" s="292" customFormat="1" ht="29.25" customHeight="1" x14ac:dyDescent="0.25">
      <c r="A855" s="1216" t="s">
        <v>126</v>
      </c>
      <c r="B855" s="1189" t="s">
        <v>656</v>
      </c>
      <c r="C855" s="1195" t="s">
        <v>6</v>
      </c>
      <c r="D855" s="252">
        <f>D856+D857</f>
        <v>1994541.86</v>
      </c>
      <c r="E855" s="252">
        <f>E856+E857</f>
        <v>514815.22</v>
      </c>
      <c r="F855" s="816"/>
      <c r="G855" s="235"/>
      <c r="H855" s="293"/>
    </row>
    <row r="856" spans="1:8" s="292" customFormat="1" ht="56.25" customHeight="1" x14ac:dyDescent="0.25">
      <c r="A856" s="1199" t="s">
        <v>50</v>
      </c>
      <c r="B856" s="169" t="s">
        <v>1155</v>
      </c>
      <c r="C856" s="348" t="s">
        <v>6</v>
      </c>
      <c r="D856" s="149">
        <v>1994541.86</v>
      </c>
      <c r="E856" s="149">
        <v>514815.22</v>
      </c>
      <c r="F856" s="816"/>
      <c r="G856" s="235"/>
      <c r="H856" s="293"/>
    </row>
    <row r="857" spans="1:8" s="292" customFormat="1" ht="77.25" customHeight="1" x14ac:dyDescent="0.25">
      <c r="A857" s="1199" t="s">
        <v>52</v>
      </c>
      <c r="B857" s="169" t="s">
        <v>658</v>
      </c>
      <c r="C857" s="348" t="s">
        <v>6</v>
      </c>
      <c r="D857" s="149">
        <v>0</v>
      </c>
      <c r="E857" s="149">
        <v>0</v>
      </c>
      <c r="F857" s="816"/>
      <c r="G857" s="235"/>
      <c r="H857" s="293"/>
    </row>
    <row r="858" spans="1:8" s="292" customFormat="1" ht="70.5" customHeight="1" x14ac:dyDescent="0.25">
      <c r="A858" s="1216" t="s">
        <v>140</v>
      </c>
      <c r="B858" s="256" t="s">
        <v>1152</v>
      </c>
      <c r="C858" s="1195" t="s">
        <v>6</v>
      </c>
      <c r="D858" s="252">
        <f>D859+D860</f>
        <v>165000</v>
      </c>
      <c r="E858" s="252">
        <f>E859+E860</f>
        <v>0</v>
      </c>
      <c r="F858" s="814"/>
      <c r="G858" s="235"/>
      <c r="H858" s="293"/>
    </row>
    <row r="859" spans="1:8" ht="81" customHeight="1" x14ac:dyDescent="0.25">
      <c r="A859" s="896" t="s">
        <v>56</v>
      </c>
      <c r="B859" s="169" t="s">
        <v>1147</v>
      </c>
      <c r="C859" s="348" t="s">
        <v>6</v>
      </c>
      <c r="D859" s="149">
        <v>0</v>
      </c>
      <c r="E859" s="149">
        <v>0</v>
      </c>
      <c r="F859" s="814"/>
    </row>
    <row r="860" spans="1:8" ht="77.25" customHeight="1" x14ac:dyDescent="0.25">
      <c r="A860" s="1199" t="s">
        <v>660</v>
      </c>
      <c r="B860" s="169" t="s">
        <v>724</v>
      </c>
      <c r="C860" s="348" t="s">
        <v>6</v>
      </c>
      <c r="D860" s="149">
        <v>165000</v>
      </c>
      <c r="E860" s="149">
        <v>0</v>
      </c>
      <c r="F860" s="763"/>
    </row>
    <row r="861" spans="1:8" ht="35.25" customHeight="1" x14ac:dyDescent="0.25">
      <c r="A861" s="1216" t="s">
        <v>143</v>
      </c>
      <c r="B861" s="748" t="s">
        <v>229</v>
      </c>
      <c r="C861" s="1195" t="s">
        <v>6</v>
      </c>
      <c r="D861" s="252">
        <f>D862+D863+D864+D865+D866+D867</f>
        <v>1690000</v>
      </c>
      <c r="E861" s="252">
        <f>E862+E863+E864+E865+E866+E867</f>
        <v>117940</v>
      </c>
      <c r="F861" s="817"/>
    </row>
    <row r="862" spans="1:8" s="292" customFormat="1" ht="42" customHeight="1" x14ac:dyDescent="0.25">
      <c r="A862" s="1199" t="s">
        <v>556</v>
      </c>
      <c r="B862" s="932" t="s">
        <v>1146</v>
      </c>
      <c r="C862" s="348" t="s">
        <v>6</v>
      </c>
      <c r="D862" s="149">
        <v>0</v>
      </c>
      <c r="E862" s="149">
        <v>0</v>
      </c>
      <c r="F862" s="817"/>
      <c r="G862" s="235"/>
      <c r="H862" s="293"/>
    </row>
    <row r="863" spans="1:8" s="292" customFormat="1" ht="51.75" customHeight="1" x14ac:dyDescent="0.25">
      <c r="A863" s="1199" t="s">
        <v>739</v>
      </c>
      <c r="B863" s="932" t="s">
        <v>662</v>
      </c>
      <c r="C863" s="348" t="s">
        <v>6</v>
      </c>
      <c r="D863" s="149">
        <v>0</v>
      </c>
      <c r="E863" s="149">
        <v>0</v>
      </c>
      <c r="F863" s="817"/>
      <c r="G863" s="235"/>
      <c r="H863" s="293"/>
    </row>
    <row r="864" spans="1:8" s="292" customFormat="1" ht="45.75" customHeight="1" x14ac:dyDescent="0.25">
      <c r="A864" s="1199" t="s">
        <v>740</v>
      </c>
      <c r="B864" s="932" t="s">
        <v>1145</v>
      </c>
      <c r="C864" s="348" t="s">
        <v>6</v>
      </c>
      <c r="D864" s="149">
        <v>0</v>
      </c>
      <c r="E864" s="149">
        <v>0</v>
      </c>
      <c r="F864" s="817"/>
      <c r="G864" s="235"/>
      <c r="H864" s="293"/>
    </row>
    <row r="865" spans="1:8" s="292" customFormat="1" ht="35.25" customHeight="1" x14ac:dyDescent="0.25">
      <c r="A865" s="1199" t="s">
        <v>741</v>
      </c>
      <c r="B865" s="932" t="s">
        <v>495</v>
      </c>
      <c r="C865" s="348" t="s">
        <v>6</v>
      </c>
      <c r="D865" s="149">
        <v>0</v>
      </c>
      <c r="E865" s="149">
        <v>0</v>
      </c>
      <c r="F865" s="817"/>
      <c r="G865" s="235"/>
      <c r="H865" s="293"/>
    </row>
    <row r="866" spans="1:8" s="292" customFormat="1" ht="43.5" customHeight="1" x14ac:dyDescent="0.25">
      <c r="A866" s="1199" t="s">
        <v>742</v>
      </c>
      <c r="B866" s="932" t="s">
        <v>1144</v>
      </c>
      <c r="C866" s="348" t="s">
        <v>6</v>
      </c>
      <c r="D866" s="149">
        <v>120000</v>
      </c>
      <c r="E866" s="149">
        <v>117940</v>
      </c>
      <c r="F866" s="817"/>
      <c r="G866" s="235"/>
      <c r="H866" s="293"/>
    </row>
    <row r="867" spans="1:8" s="292" customFormat="1" ht="35.25" customHeight="1" x14ac:dyDescent="0.25">
      <c r="A867" s="1199" t="s">
        <v>1142</v>
      </c>
      <c r="B867" s="932" t="s">
        <v>1143</v>
      </c>
      <c r="C867" s="348" t="s">
        <v>6</v>
      </c>
      <c r="D867" s="149">
        <v>1570000</v>
      </c>
      <c r="E867" s="149">
        <v>0</v>
      </c>
      <c r="F867" s="817"/>
      <c r="G867" s="235"/>
      <c r="H867" s="293"/>
    </row>
    <row r="868" spans="1:8" ht="50.25" customHeight="1" x14ac:dyDescent="0.25">
      <c r="A868" s="2122" t="s">
        <v>1009</v>
      </c>
      <c r="B868" s="2109"/>
      <c r="C868" s="2109"/>
      <c r="D868" s="2109"/>
      <c r="E868" s="2109"/>
      <c r="F868" s="786"/>
    </row>
    <row r="869" spans="1:8" ht="60.75" customHeight="1" x14ac:dyDescent="0.25">
      <c r="A869" s="1078" t="s">
        <v>290</v>
      </c>
      <c r="B869" s="1078" t="s">
        <v>639</v>
      </c>
      <c r="C869" s="1077" t="s">
        <v>307</v>
      </c>
      <c r="D869" s="1053" t="s">
        <v>1038</v>
      </c>
      <c r="E869" s="1102" t="s">
        <v>1042</v>
      </c>
      <c r="F869" s="786"/>
    </row>
    <row r="870" spans="1:8" ht="18" customHeight="1" x14ac:dyDescent="0.25">
      <c r="A870" s="1062">
        <v>1</v>
      </c>
      <c r="B870" s="1062">
        <v>2</v>
      </c>
      <c r="C870" s="1062">
        <v>3</v>
      </c>
      <c r="D870" s="1062">
        <v>4</v>
      </c>
      <c r="E870" s="1062">
        <v>5</v>
      </c>
      <c r="F870" s="818"/>
    </row>
    <row r="871" spans="1:8" ht="27.75" customHeight="1" x14ac:dyDescent="0.25">
      <c r="A871" s="2123" t="s">
        <v>92</v>
      </c>
      <c r="B871" s="2124"/>
      <c r="C871" s="905" t="s">
        <v>344</v>
      </c>
      <c r="D871" s="761">
        <f>D872+D873+D874</f>
        <v>24564669.059999999</v>
      </c>
      <c r="E871" s="761">
        <f>E872+E873+E874</f>
        <v>2379544.2400000002</v>
      </c>
      <c r="F871" s="818"/>
    </row>
    <row r="872" spans="1:8" ht="15.75" customHeight="1" x14ac:dyDescent="0.25">
      <c r="A872" s="2125"/>
      <c r="B872" s="2126"/>
      <c r="C872" s="358" t="s">
        <v>236</v>
      </c>
      <c r="D872" s="380">
        <v>0</v>
      </c>
      <c r="E872" s="381">
        <v>0</v>
      </c>
      <c r="F872" s="818"/>
    </row>
    <row r="873" spans="1:8" ht="21.75" customHeight="1" x14ac:dyDescent="0.25">
      <c r="A873" s="2125"/>
      <c r="B873" s="2126"/>
      <c r="C873" s="358" t="s">
        <v>237</v>
      </c>
      <c r="D873" s="380">
        <f>D876+D888</f>
        <v>6656491</v>
      </c>
      <c r="E873" s="380">
        <f>E876+E888</f>
        <v>10044.24</v>
      </c>
      <c r="F873" s="819"/>
    </row>
    <row r="874" spans="1:8" ht="32.25" customHeight="1" x14ac:dyDescent="0.25">
      <c r="A874" s="2127"/>
      <c r="B874" s="2128"/>
      <c r="C874" s="1195" t="s">
        <v>507</v>
      </c>
      <c r="D874" s="380">
        <f>D877+D889</f>
        <v>17908178.059999999</v>
      </c>
      <c r="E874" s="380">
        <f>E877+E889</f>
        <v>2369500</v>
      </c>
      <c r="F874" s="819"/>
    </row>
    <row r="875" spans="1:8" ht="14.25" customHeight="1" x14ac:dyDescent="0.25">
      <c r="A875" s="2103">
        <v>1</v>
      </c>
      <c r="B875" s="2028" t="s">
        <v>219</v>
      </c>
      <c r="C875" s="1185" t="s">
        <v>344</v>
      </c>
      <c r="D875" s="378">
        <f>D876+D877</f>
        <v>22310606.059999999</v>
      </c>
      <c r="E875" s="378">
        <f>E876+E877</f>
        <v>1852500</v>
      </c>
      <c r="F875" s="819"/>
    </row>
    <row r="876" spans="1:8" s="292" customFormat="1" ht="24.75" customHeight="1" x14ac:dyDescent="0.25">
      <c r="A876" s="1480"/>
      <c r="B876" s="1530"/>
      <c r="C876" s="348" t="s">
        <v>237</v>
      </c>
      <c r="D876" s="378">
        <f>D882+D885</f>
        <v>6000000</v>
      </c>
      <c r="E876" s="1425">
        <f>E882+E885</f>
        <v>0</v>
      </c>
      <c r="F876" s="819"/>
      <c r="G876" s="235"/>
      <c r="H876" s="293"/>
    </row>
    <row r="877" spans="1:8" s="292" customFormat="1" ht="30.75" customHeight="1" x14ac:dyDescent="0.25">
      <c r="A877" s="1481"/>
      <c r="B877" s="1531"/>
      <c r="C877" s="348" t="s">
        <v>507</v>
      </c>
      <c r="D877" s="378">
        <f>D878+D879+D880+D883+D886</f>
        <v>16310606.059999999</v>
      </c>
      <c r="E877" s="378">
        <f>E878+E879+E880+E883+E886</f>
        <v>1852500</v>
      </c>
      <c r="F877" s="819"/>
      <c r="G877" s="235"/>
      <c r="H877" s="293"/>
    </row>
    <row r="878" spans="1:8" s="292" customFormat="1" ht="30.75" customHeight="1" x14ac:dyDescent="0.25">
      <c r="A878" s="487" t="s">
        <v>111</v>
      </c>
      <c r="B878" s="1421" t="s">
        <v>1317</v>
      </c>
      <c r="C878" s="348" t="s">
        <v>507</v>
      </c>
      <c r="D878" s="379">
        <v>1000000</v>
      </c>
      <c r="E878" s="1426">
        <v>0</v>
      </c>
      <c r="F878" s="819"/>
      <c r="G878" s="235"/>
      <c r="H878" s="293"/>
    </row>
    <row r="879" spans="1:8" s="292" customFormat="1" ht="30.75" customHeight="1" x14ac:dyDescent="0.25">
      <c r="A879" s="487" t="s">
        <v>114</v>
      </c>
      <c r="B879" s="1421" t="s">
        <v>1318</v>
      </c>
      <c r="C879" s="348" t="s">
        <v>507</v>
      </c>
      <c r="D879" s="379">
        <v>10800000</v>
      </c>
      <c r="E879" s="1426">
        <v>0</v>
      </c>
      <c r="F879" s="819"/>
      <c r="G879" s="235"/>
      <c r="H879" s="293"/>
    </row>
    <row r="880" spans="1:8" ht="30" x14ac:dyDescent="0.25">
      <c r="A880" s="487" t="s">
        <v>111</v>
      </c>
      <c r="B880" s="213" t="s">
        <v>646</v>
      </c>
      <c r="C880" s="348" t="s">
        <v>507</v>
      </c>
      <c r="D880" s="379">
        <v>4450000</v>
      </c>
      <c r="E880" s="379">
        <v>1852500</v>
      </c>
      <c r="F880" s="818"/>
    </row>
    <row r="881" spans="1:8" ht="18" customHeight="1" x14ac:dyDescent="0.25">
      <c r="A881" s="2102" t="s">
        <v>114</v>
      </c>
      <c r="B881" s="2101" t="s">
        <v>1172</v>
      </c>
      <c r="C881" s="537" t="s">
        <v>344</v>
      </c>
      <c r="D881" s="258">
        <f>D882+D883</f>
        <v>3030303.03</v>
      </c>
      <c r="E881" s="258">
        <f>E882+E883</f>
        <v>0</v>
      </c>
      <c r="F881" s="819"/>
    </row>
    <row r="882" spans="1:8" s="292" customFormat="1" ht="20.25" customHeight="1" x14ac:dyDescent="0.25">
      <c r="A882" s="1480"/>
      <c r="B882" s="1542"/>
      <c r="C882" s="348" t="s">
        <v>237</v>
      </c>
      <c r="D882" s="258">
        <v>3000000</v>
      </c>
      <c r="E882" s="258">
        <v>0</v>
      </c>
      <c r="F882" s="819"/>
      <c r="G882" s="235"/>
      <c r="H882" s="293"/>
    </row>
    <row r="883" spans="1:8" s="292" customFormat="1" ht="30" customHeight="1" x14ac:dyDescent="0.25">
      <c r="A883" s="1481"/>
      <c r="B883" s="1543"/>
      <c r="C883" s="348" t="s">
        <v>507</v>
      </c>
      <c r="D883" s="258">
        <v>30303.03</v>
      </c>
      <c r="E883" s="258">
        <v>0</v>
      </c>
      <c r="F883" s="819"/>
      <c r="G883" s="235"/>
      <c r="H883" s="293"/>
    </row>
    <row r="884" spans="1:8" s="292" customFormat="1" ht="21" customHeight="1" x14ac:dyDescent="0.25">
      <c r="A884" s="2102" t="s">
        <v>116</v>
      </c>
      <c r="B884" s="2101" t="s">
        <v>1173</v>
      </c>
      <c r="C884" s="1185" t="s">
        <v>344</v>
      </c>
      <c r="D884" s="258">
        <f>D885+D886</f>
        <v>3030303.03</v>
      </c>
      <c r="E884" s="258">
        <f>E885+E886</f>
        <v>0</v>
      </c>
      <c r="F884" s="819"/>
      <c r="G884" s="235"/>
      <c r="H884" s="293"/>
    </row>
    <row r="885" spans="1:8" s="292" customFormat="1" ht="20.25" customHeight="1" x14ac:dyDescent="0.25">
      <c r="A885" s="1480"/>
      <c r="B885" s="1542"/>
      <c r="C885" s="348" t="s">
        <v>237</v>
      </c>
      <c r="D885" s="258">
        <v>3000000</v>
      </c>
      <c r="E885" s="258">
        <v>0</v>
      </c>
      <c r="F885" s="819"/>
      <c r="G885" s="235"/>
      <c r="H885" s="293"/>
    </row>
    <row r="886" spans="1:8" s="292" customFormat="1" ht="30" customHeight="1" x14ac:dyDescent="0.25">
      <c r="A886" s="1481"/>
      <c r="B886" s="1543"/>
      <c r="C886" s="348" t="s">
        <v>507</v>
      </c>
      <c r="D886" s="258">
        <v>30303.03</v>
      </c>
      <c r="E886" s="258">
        <v>0</v>
      </c>
      <c r="F886" s="819"/>
      <c r="G886" s="235"/>
      <c r="H886" s="293"/>
    </row>
    <row r="887" spans="1:8" ht="27" customHeight="1" x14ac:dyDescent="0.25">
      <c r="A887" s="2105">
        <v>2</v>
      </c>
      <c r="B887" s="2104" t="s">
        <v>217</v>
      </c>
      <c r="C887" s="1186" t="s">
        <v>344</v>
      </c>
      <c r="D887" s="262">
        <f>D888+D889</f>
        <v>2254063</v>
      </c>
      <c r="E887" s="262">
        <f>E888+E889</f>
        <v>527044.24</v>
      </c>
      <c r="F887" s="819"/>
    </row>
    <row r="888" spans="1:8" s="292" customFormat="1" ht="18" customHeight="1" x14ac:dyDescent="0.25">
      <c r="A888" s="1518"/>
      <c r="B888" s="1521"/>
      <c r="C888" s="1195" t="s">
        <v>237</v>
      </c>
      <c r="D888" s="262">
        <f>D891+D892</f>
        <v>656491</v>
      </c>
      <c r="E888" s="262">
        <f>E891+E892</f>
        <v>10044.24</v>
      </c>
      <c r="F888" s="819"/>
      <c r="G888" s="235"/>
      <c r="H888" s="293"/>
    </row>
    <row r="889" spans="1:8" s="292" customFormat="1" ht="34.5" customHeight="1" x14ac:dyDescent="0.25">
      <c r="A889" s="1519"/>
      <c r="B889" s="1522"/>
      <c r="C889" s="1195" t="s">
        <v>507</v>
      </c>
      <c r="D889" s="262">
        <f>D890+D893</f>
        <v>1597572</v>
      </c>
      <c r="E889" s="262">
        <f>E890+E893</f>
        <v>517000</v>
      </c>
      <c r="F889" s="819"/>
      <c r="G889" s="235"/>
      <c r="H889" s="293"/>
    </row>
    <row r="890" spans="1:8" ht="39.75" customHeight="1" x14ac:dyDescent="0.25">
      <c r="A890" s="377" t="s">
        <v>121</v>
      </c>
      <c r="B890" s="129" t="s">
        <v>647</v>
      </c>
      <c r="C890" s="348" t="s">
        <v>507</v>
      </c>
      <c r="D890" s="379">
        <v>1000000</v>
      </c>
      <c r="E890" s="379">
        <v>517000</v>
      </c>
      <c r="F890" s="819"/>
    </row>
    <row r="891" spans="1:8" s="292" customFormat="1" ht="58.5" customHeight="1" x14ac:dyDescent="0.25">
      <c r="A891" s="377" t="s">
        <v>124</v>
      </c>
      <c r="B891" s="376" t="s">
        <v>1171</v>
      </c>
      <c r="C891" s="348" t="s">
        <v>237</v>
      </c>
      <c r="D891" s="379">
        <v>597572</v>
      </c>
      <c r="E891" s="1221">
        <v>0</v>
      </c>
      <c r="F891" s="1222"/>
      <c r="G891" s="235"/>
      <c r="H891" s="293"/>
    </row>
    <row r="892" spans="1:8" ht="214.5" customHeight="1" x14ac:dyDescent="0.25">
      <c r="A892" s="377" t="s">
        <v>126</v>
      </c>
      <c r="B892" s="350" t="s">
        <v>648</v>
      </c>
      <c r="C892" s="348" t="s">
        <v>237</v>
      </c>
      <c r="D892" s="379">
        <v>58919</v>
      </c>
      <c r="E892" s="1221">
        <v>10044.24</v>
      </c>
      <c r="F892" s="1223"/>
    </row>
    <row r="893" spans="1:8" s="292" customFormat="1" ht="44.25" customHeight="1" x14ac:dyDescent="0.25">
      <c r="A893" s="377" t="s">
        <v>140</v>
      </c>
      <c r="B893" s="376" t="s">
        <v>1171</v>
      </c>
      <c r="C893" s="348" t="s">
        <v>507</v>
      </c>
      <c r="D893" s="379">
        <v>597572</v>
      </c>
      <c r="E893" s="1221">
        <v>0</v>
      </c>
      <c r="F893" s="818"/>
      <c r="G893" s="235"/>
      <c r="H893" s="293"/>
    </row>
    <row r="894" spans="1:8" ht="29.25" customHeight="1" x14ac:dyDescent="0.25">
      <c r="A894" s="2129" t="s">
        <v>1050</v>
      </c>
      <c r="B894" s="2068"/>
      <c r="C894" s="2068"/>
      <c r="D894" s="2068"/>
      <c r="E894" s="2068"/>
      <c r="F894" s="819"/>
    </row>
    <row r="895" spans="1:8" ht="63.75" customHeight="1" x14ac:dyDescent="0.25">
      <c r="A895" s="305"/>
      <c r="B895" s="298" t="s">
        <v>639</v>
      </c>
      <c r="C895" s="1073" t="s">
        <v>307</v>
      </c>
      <c r="D895" s="1054" t="s">
        <v>1035</v>
      </c>
      <c r="E895" s="1073" t="s">
        <v>1034</v>
      </c>
      <c r="F895" s="819"/>
    </row>
    <row r="896" spans="1:8" ht="30.75" customHeight="1" x14ac:dyDescent="0.25">
      <c r="A896" s="2101"/>
      <c r="B896" s="2130" t="s">
        <v>92</v>
      </c>
      <c r="C896" s="152" t="s">
        <v>344</v>
      </c>
      <c r="D896" s="1010">
        <f>D897+D898+D899</f>
        <v>350000</v>
      </c>
      <c r="E896" s="1010">
        <f>E897+E898+E899</f>
        <v>183791</v>
      </c>
      <c r="F896" s="819"/>
    </row>
    <row r="897" spans="1:8" ht="17.25" customHeight="1" x14ac:dyDescent="0.25">
      <c r="A897" s="1542"/>
      <c r="B897" s="1530"/>
      <c r="C897" s="152" t="s">
        <v>236</v>
      </c>
      <c r="D897" s="1010">
        <f t="shared" ref="D897:E898" si="11">D901+D925+D937</f>
        <v>0</v>
      </c>
      <c r="E897" s="1010">
        <f t="shared" si="11"/>
        <v>0</v>
      </c>
      <c r="F897" s="885"/>
    </row>
    <row r="898" spans="1:8" s="292" customFormat="1" ht="18" customHeight="1" x14ac:dyDescent="0.25">
      <c r="A898" s="1542"/>
      <c r="B898" s="1530"/>
      <c r="C898" s="152" t="s">
        <v>237</v>
      </c>
      <c r="D898" s="1010">
        <f t="shared" si="11"/>
        <v>0</v>
      </c>
      <c r="E898" s="1010">
        <f t="shared" si="11"/>
        <v>0</v>
      </c>
      <c r="F898" s="763"/>
      <c r="G898" s="235"/>
      <c r="H898" s="293"/>
    </row>
    <row r="899" spans="1:8" s="292" customFormat="1" x14ac:dyDescent="0.25">
      <c r="A899" s="1543"/>
      <c r="B899" s="1531"/>
      <c r="C899" s="152" t="s">
        <v>6</v>
      </c>
      <c r="D899" s="1010">
        <f>D903+D927+D939</f>
        <v>350000</v>
      </c>
      <c r="E899" s="1010">
        <f>E903+E927+E939</f>
        <v>183791</v>
      </c>
      <c r="F899" s="817"/>
      <c r="G899" s="235"/>
      <c r="H899" s="293"/>
    </row>
    <row r="900" spans="1:8" ht="19.5" customHeight="1" x14ac:dyDescent="0.25">
      <c r="A900" s="2028" t="s">
        <v>293</v>
      </c>
      <c r="B900" s="2131" t="s">
        <v>1159</v>
      </c>
      <c r="C900" s="152" t="s">
        <v>344</v>
      </c>
      <c r="D900" s="1010">
        <f>D901+D902+D903</f>
        <v>50000</v>
      </c>
      <c r="E900" s="1010">
        <f>E901+E902+E903</f>
        <v>0</v>
      </c>
      <c r="F900" s="820"/>
    </row>
    <row r="901" spans="1:8" ht="16.5" customHeight="1" x14ac:dyDescent="0.25">
      <c r="A901" s="1526"/>
      <c r="B901" s="2132"/>
      <c r="C901" s="152" t="s">
        <v>236</v>
      </c>
      <c r="D901" s="1010">
        <v>0</v>
      </c>
      <c r="E901" s="940">
        <v>0</v>
      </c>
      <c r="F901" s="820"/>
    </row>
    <row r="902" spans="1:8" ht="16.5" customHeight="1" x14ac:dyDescent="0.25">
      <c r="A902" s="1526"/>
      <c r="B902" s="2132"/>
      <c r="C902" s="152" t="s">
        <v>237</v>
      </c>
      <c r="D902" s="1010">
        <v>0</v>
      </c>
      <c r="E902" s="940">
        <v>0</v>
      </c>
      <c r="F902" s="820"/>
    </row>
    <row r="903" spans="1:8" ht="13.5" customHeight="1" x14ac:dyDescent="0.25">
      <c r="A903" s="1527"/>
      <c r="B903" s="2133"/>
      <c r="C903" s="152" t="s">
        <v>6</v>
      </c>
      <c r="D903" s="1010">
        <f>D907+D911+D915+D923+D919</f>
        <v>50000</v>
      </c>
      <c r="E903" s="1010">
        <f>E907+E911+E915+E923+E919</f>
        <v>0</v>
      </c>
      <c r="F903" s="820"/>
    </row>
    <row r="904" spans="1:8" s="292" customFormat="1" ht="14.25" customHeight="1" x14ac:dyDescent="0.25">
      <c r="A904" s="2097" t="s">
        <v>111</v>
      </c>
      <c r="B904" s="2134" t="s">
        <v>501</v>
      </c>
      <c r="C904" s="152" t="s">
        <v>344</v>
      </c>
      <c r="D904" s="1010">
        <f>D905+D906+D907</f>
        <v>35000</v>
      </c>
      <c r="E904" s="1010">
        <f>E905+E906+E907</f>
        <v>0</v>
      </c>
      <c r="F904" s="820"/>
      <c r="G904" s="235"/>
      <c r="H904" s="293"/>
    </row>
    <row r="905" spans="1:8" s="292" customFormat="1" ht="12.75" customHeight="1" x14ac:dyDescent="0.25">
      <c r="A905" s="1489"/>
      <c r="B905" s="2135"/>
      <c r="C905" s="457" t="s">
        <v>236</v>
      </c>
      <c r="D905" s="1011">
        <v>0</v>
      </c>
      <c r="E905" s="1011">
        <v>0</v>
      </c>
      <c r="F905" s="821"/>
      <c r="G905" s="235"/>
      <c r="H905" s="293"/>
    </row>
    <row r="906" spans="1:8" s="292" customFormat="1" ht="13.5" customHeight="1" x14ac:dyDescent="0.25">
      <c r="A906" s="1489"/>
      <c r="B906" s="2135"/>
      <c r="C906" s="457" t="s">
        <v>237</v>
      </c>
      <c r="D906" s="1011">
        <v>0</v>
      </c>
      <c r="E906" s="1011">
        <v>0</v>
      </c>
      <c r="F906" s="821"/>
      <c r="G906" s="235"/>
      <c r="H906" s="293"/>
    </row>
    <row r="907" spans="1:8" s="292" customFormat="1" ht="15.75" customHeight="1" x14ac:dyDescent="0.25">
      <c r="A907" s="1490"/>
      <c r="B907" s="2136"/>
      <c r="C907" s="457" t="s">
        <v>6</v>
      </c>
      <c r="D907" s="1011">
        <v>35000</v>
      </c>
      <c r="E907" s="1011">
        <v>0</v>
      </c>
      <c r="F907" s="821"/>
      <c r="G907" s="235"/>
      <c r="H907" s="293"/>
    </row>
    <row r="908" spans="1:8" s="292" customFormat="1" ht="15.75" customHeight="1" x14ac:dyDescent="0.25">
      <c r="A908" s="2097" t="s">
        <v>114</v>
      </c>
      <c r="B908" s="1804" t="s">
        <v>758</v>
      </c>
      <c r="C908" s="152" t="s">
        <v>344</v>
      </c>
      <c r="D908" s="1010">
        <f>D909+D910+D911</f>
        <v>5000</v>
      </c>
      <c r="E908" s="1010">
        <f>E909+E910+E911</f>
        <v>0</v>
      </c>
      <c r="F908" s="935"/>
      <c r="G908" s="235"/>
      <c r="H908" s="293"/>
    </row>
    <row r="909" spans="1:8" s="292" customFormat="1" ht="23.25" customHeight="1" x14ac:dyDescent="0.25">
      <c r="A909" s="1530"/>
      <c r="B909" s="2098"/>
      <c r="C909" s="457" t="s">
        <v>236</v>
      </c>
      <c r="D909" s="1011">
        <v>0</v>
      </c>
      <c r="E909" s="1011">
        <v>0</v>
      </c>
      <c r="F909" s="960"/>
      <c r="G909" s="235"/>
      <c r="H909" s="293"/>
    </row>
    <row r="910" spans="1:8" s="292" customFormat="1" ht="14.25" customHeight="1" x14ac:dyDescent="0.25">
      <c r="A910" s="1530"/>
      <c r="B910" s="2098"/>
      <c r="C910" s="457" t="s">
        <v>237</v>
      </c>
      <c r="D910" s="1011">
        <v>0</v>
      </c>
      <c r="E910" s="1011">
        <v>0</v>
      </c>
      <c r="F910" s="797"/>
      <c r="G910" s="235"/>
      <c r="H910" s="293"/>
    </row>
    <row r="911" spans="1:8" ht="19.5" customHeight="1" x14ac:dyDescent="0.25">
      <c r="A911" s="1531"/>
      <c r="B911" s="2099"/>
      <c r="C911" s="457" t="s">
        <v>6</v>
      </c>
      <c r="D911" s="1011">
        <v>5000</v>
      </c>
      <c r="E911" s="1011">
        <v>0</v>
      </c>
      <c r="F911" s="797"/>
    </row>
    <row r="912" spans="1:8" x14ac:dyDescent="0.25">
      <c r="A912" s="1880" t="s">
        <v>116</v>
      </c>
      <c r="B912" s="1818" t="s">
        <v>759</v>
      </c>
      <c r="C912" s="152" t="s">
        <v>344</v>
      </c>
      <c r="D912" s="458">
        <f>D913+D914+D915</f>
        <v>5000</v>
      </c>
      <c r="E912" s="458">
        <f>E913+E914+E915</f>
        <v>0</v>
      </c>
      <c r="F912" s="797"/>
    </row>
    <row r="913" spans="1:8" ht="21.75" customHeight="1" x14ac:dyDescent="0.25">
      <c r="A913" s="1471"/>
      <c r="B913" s="2138"/>
      <c r="C913" s="457" t="s">
        <v>236</v>
      </c>
      <c r="D913" s="1012">
        <v>0</v>
      </c>
      <c r="E913" s="1012">
        <v>0</v>
      </c>
      <c r="F913" s="797"/>
    </row>
    <row r="914" spans="1:8" x14ac:dyDescent="0.25">
      <c r="A914" s="1471"/>
      <c r="B914" s="2138"/>
      <c r="C914" s="457" t="s">
        <v>237</v>
      </c>
      <c r="D914" s="1012">
        <v>0</v>
      </c>
      <c r="E914" s="1012">
        <v>0</v>
      </c>
      <c r="F914" s="822"/>
    </row>
    <row r="915" spans="1:8" ht="26.25" customHeight="1" x14ac:dyDescent="0.25">
      <c r="A915" s="1471"/>
      <c r="B915" s="2138"/>
      <c r="C915" s="457" t="s">
        <v>6</v>
      </c>
      <c r="D915" s="1012">
        <v>5000</v>
      </c>
      <c r="E915" s="1012">
        <v>0</v>
      </c>
      <c r="F915" s="822"/>
    </row>
    <row r="916" spans="1:8" x14ac:dyDescent="0.25">
      <c r="A916" s="1880" t="s">
        <v>118</v>
      </c>
      <c r="B916" s="2100" t="s">
        <v>760</v>
      </c>
      <c r="C916" s="152" t="s">
        <v>344</v>
      </c>
      <c r="D916" s="458">
        <f>D917+D918+D919</f>
        <v>5000</v>
      </c>
      <c r="E916" s="458">
        <f>E917+E918+E919</f>
        <v>0</v>
      </c>
      <c r="F916" s="823"/>
    </row>
    <row r="917" spans="1:8" x14ac:dyDescent="0.25">
      <c r="A917" s="1914"/>
      <c r="B917" s="2100"/>
      <c r="C917" s="457" t="s">
        <v>236</v>
      </c>
      <c r="D917" s="1012">
        <v>0</v>
      </c>
      <c r="E917" s="1012">
        <v>0</v>
      </c>
      <c r="F917" s="823"/>
    </row>
    <row r="918" spans="1:8" x14ac:dyDescent="0.25">
      <c r="A918" s="1914"/>
      <c r="B918" s="2100"/>
      <c r="C918" s="457" t="s">
        <v>237</v>
      </c>
      <c r="D918" s="1012">
        <v>0</v>
      </c>
      <c r="E918" s="1012">
        <v>0</v>
      </c>
      <c r="F918" s="823"/>
    </row>
    <row r="919" spans="1:8" ht="14.25" customHeight="1" x14ac:dyDescent="0.25">
      <c r="A919" s="1914"/>
      <c r="B919" s="2100"/>
      <c r="C919" s="457" t="s">
        <v>6</v>
      </c>
      <c r="D919" s="1012">
        <v>5000</v>
      </c>
      <c r="E919" s="1012">
        <v>0</v>
      </c>
      <c r="F919" s="823"/>
    </row>
    <row r="920" spans="1:8" s="292" customFormat="1" ht="19.5" customHeight="1" x14ac:dyDescent="0.25">
      <c r="A920" s="1880" t="s">
        <v>2</v>
      </c>
      <c r="B920" s="2100" t="s">
        <v>761</v>
      </c>
      <c r="C920" s="152" t="s">
        <v>344</v>
      </c>
      <c r="D920" s="458">
        <f>D921+D922+D923</f>
        <v>0</v>
      </c>
      <c r="E920" s="458">
        <f>E921+E922+E923</f>
        <v>0</v>
      </c>
      <c r="F920" s="823"/>
      <c r="G920" s="235"/>
      <c r="H920" s="293"/>
    </row>
    <row r="921" spans="1:8" x14ac:dyDescent="0.25">
      <c r="A921" s="1914"/>
      <c r="B921" s="2100"/>
      <c r="C921" s="457" t="s">
        <v>236</v>
      </c>
      <c r="D921" s="1012">
        <v>0</v>
      </c>
      <c r="E921" s="1012">
        <v>0</v>
      </c>
      <c r="F921" s="823"/>
    </row>
    <row r="922" spans="1:8" x14ac:dyDescent="0.25">
      <c r="A922" s="1914"/>
      <c r="B922" s="2100"/>
      <c r="C922" s="457" t="s">
        <v>237</v>
      </c>
      <c r="D922" s="1012">
        <v>0</v>
      </c>
      <c r="E922" s="1012">
        <v>0</v>
      </c>
      <c r="F922" s="823"/>
    </row>
    <row r="923" spans="1:8" ht="31.5" customHeight="1" x14ac:dyDescent="0.25">
      <c r="A923" s="1914"/>
      <c r="B923" s="2100"/>
      <c r="C923" s="457" t="s">
        <v>6</v>
      </c>
      <c r="D923" s="1012">
        <v>0</v>
      </c>
      <c r="E923" s="1012">
        <v>0</v>
      </c>
      <c r="F923" s="822"/>
    </row>
    <row r="924" spans="1:8" x14ac:dyDescent="0.25">
      <c r="A924" s="1988" t="s">
        <v>29</v>
      </c>
      <c r="B924" s="2106" t="s">
        <v>503</v>
      </c>
      <c r="C924" s="152" t="s">
        <v>344</v>
      </c>
      <c r="D924" s="458">
        <f>D925+D926+D927</f>
        <v>50000</v>
      </c>
      <c r="E924" s="458">
        <f>E925+E926+E927</f>
        <v>0</v>
      </c>
      <c r="F924" s="822"/>
    </row>
    <row r="925" spans="1:8" x14ac:dyDescent="0.25">
      <c r="A925" s="2137"/>
      <c r="B925" s="2106"/>
      <c r="C925" s="152" t="s">
        <v>236</v>
      </c>
      <c r="D925" s="458">
        <v>0</v>
      </c>
      <c r="E925" s="458">
        <v>0</v>
      </c>
      <c r="F925" s="823"/>
    </row>
    <row r="926" spans="1:8" s="167" customFormat="1" ht="27.75" customHeight="1" x14ac:dyDescent="0.25">
      <c r="A926" s="2137"/>
      <c r="B926" s="2106"/>
      <c r="C926" s="152" t="s">
        <v>237</v>
      </c>
      <c r="D926" s="458">
        <v>0</v>
      </c>
      <c r="E926" s="458">
        <v>0</v>
      </c>
      <c r="F926" s="822"/>
      <c r="H926" s="168"/>
    </row>
    <row r="927" spans="1:8" x14ac:dyDescent="0.25">
      <c r="A927" s="2137"/>
      <c r="B927" s="2106"/>
      <c r="C927" s="152" t="s">
        <v>6</v>
      </c>
      <c r="D927" s="458">
        <f>D931+D935</f>
        <v>50000</v>
      </c>
      <c r="E927" s="458">
        <v>0</v>
      </c>
      <c r="F927" s="822"/>
    </row>
    <row r="928" spans="1:8" x14ac:dyDescent="0.25">
      <c r="A928" s="1880" t="s">
        <v>121</v>
      </c>
      <c r="B928" s="2100" t="s">
        <v>762</v>
      </c>
      <c r="C928" s="152" t="s">
        <v>344</v>
      </c>
      <c r="D928" s="458">
        <f>D929+D930+D931</f>
        <v>5000</v>
      </c>
      <c r="E928" s="458">
        <f>E929+E930+E931</f>
        <v>0</v>
      </c>
      <c r="F928" s="823"/>
    </row>
    <row r="929" spans="1:8" x14ac:dyDescent="0.25">
      <c r="A929" s="1914"/>
      <c r="B929" s="2100"/>
      <c r="C929" s="457" t="s">
        <v>236</v>
      </c>
      <c r="D929" s="1012">
        <v>0</v>
      </c>
      <c r="E929" s="1012">
        <v>0</v>
      </c>
      <c r="F929" s="823"/>
    </row>
    <row r="930" spans="1:8" s="292" customFormat="1" x14ac:dyDescent="0.25">
      <c r="A930" s="1914"/>
      <c r="B930" s="2100"/>
      <c r="C930" s="457" t="s">
        <v>237</v>
      </c>
      <c r="D930" s="1012">
        <v>0</v>
      </c>
      <c r="E930" s="1012">
        <v>0</v>
      </c>
      <c r="F930" s="822"/>
      <c r="G930" s="235"/>
      <c r="H930" s="293"/>
    </row>
    <row r="931" spans="1:8" x14ac:dyDescent="0.25">
      <c r="A931" s="1914"/>
      <c r="B931" s="2100"/>
      <c r="C931" s="457" t="s">
        <v>6</v>
      </c>
      <c r="D931" s="1012">
        <v>5000</v>
      </c>
      <c r="E931" s="1012">
        <v>0</v>
      </c>
      <c r="F931" s="935"/>
    </row>
    <row r="932" spans="1:8" x14ac:dyDescent="0.25">
      <c r="A932" s="1880" t="s">
        <v>124</v>
      </c>
      <c r="B932" s="2100" t="s">
        <v>763</v>
      </c>
      <c r="C932" s="152" t="s">
        <v>344</v>
      </c>
      <c r="D932" s="458">
        <f>D933+D934+D935</f>
        <v>45000</v>
      </c>
      <c r="E932" s="458">
        <f>E933+E934+E935</f>
        <v>0</v>
      </c>
      <c r="F932" s="763"/>
    </row>
    <row r="933" spans="1:8" x14ac:dyDescent="0.25">
      <c r="A933" s="1914"/>
      <c r="B933" s="2100"/>
      <c r="C933" s="457" t="s">
        <v>236</v>
      </c>
      <c r="D933" s="1012">
        <v>0</v>
      </c>
      <c r="E933" s="1012">
        <v>0</v>
      </c>
      <c r="F933" s="763"/>
    </row>
    <row r="934" spans="1:8" ht="15" customHeight="1" x14ac:dyDescent="0.25">
      <c r="A934" s="1914"/>
      <c r="B934" s="2100"/>
      <c r="C934" s="457" t="s">
        <v>237</v>
      </c>
      <c r="D934" s="1012">
        <v>0</v>
      </c>
      <c r="E934" s="1012">
        <v>0</v>
      </c>
      <c r="F934" s="824"/>
    </row>
    <row r="935" spans="1:8" ht="14.45" customHeight="1" x14ac:dyDescent="0.25">
      <c r="A935" s="1914"/>
      <c r="B935" s="2100"/>
      <c r="C935" s="457" t="s">
        <v>6</v>
      </c>
      <c r="D935" s="1012">
        <v>45000</v>
      </c>
      <c r="E935" s="1012">
        <v>0</v>
      </c>
      <c r="F935" s="825"/>
    </row>
    <row r="936" spans="1:8" ht="23.25" customHeight="1" x14ac:dyDescent="0.25">
      <c r="A936" s="1988" t="s">
        <v>62</v>
      </c>
      <c r="B936" s="2106" t="s">
        <v>1158</v>
      </c>
      <c r="C936" s="152" t="s">
        <v>344</v>
      </c>
      <c r="D936" s="458">
        <f>D937+D938+D939</f>
        <v>250000</v>
      </c>
      <c r="E936" s="458">
        <f>E937+E938+E939</f>
        <v>183791</v>
      </c>
      <c r="F936" s="825"/>
    </row>
    <row r="937" spans="1:8" ht="13.9" customHeight="1" x14ac:dyDescent="0.25">
      <c r="A937" s="2137"/>
      <c r="B937" s="2106"/>
      <c r="C937" s="152" t="s">
        <v>236</v>
      </c>
      <c r="D937" s="458">
        <v>0</v>
      </c>
      <c r="E937" s="458">
        <v>0</v>
      </c>
      <c r="F937" s="825"/>
      <c r="G937" s="390"/>
      <c r="H937" s="390"/>
    </row>
    <row r="938" spans="1:8" x14ac:dyDescent="0.25">
      <c r="A938" s="2137"/>
      <c r="B938" s="2106"/>
      <c r="C938" s="152" t="s">
        <v>237</v>
      </c>
      <c r="D938" s="458">
        <v>0</v>
      </c>
      <c r="E938" s="458">
        <v>0</v>
      </c>
      <c r="F938" s="824"/>
      <c r="G938" s="388"/>
      <c r="H938" s="389"/>
    </row>
    <row r="939" spans="1:8" x14ac:dyDescent="0.25">
      <c r="A939" s="2137"/>
      <c r="B939" s="2106"/>
      <c r="C939" s="152" t="s">
        <v>6</v>
      </c>
      <c r="D939" s="458">
        <f>D943+D947</f>
        <v>250000</v>
      </c>
      <c r="E939" s="458">
        <f>E943+E947</f>
        <v>183791</v>
      </c>
      <c r="F939" s="826"/>
    </row>
    <row r="940" spans="1:8" x14ac:dyDescent="0.25">
      <c r="A940" s="1880" t="s">
        <v>129</v>
      </c>
      <c r="B940" s="2100" t="s">
        <v>764</v>
      </c>
      <c r="C940" s="152" t="s">
        <v>344</v>
      </c>
      <c r="D940" s="458">
        <f>D941+D942+D943</f>
        <v>0</v>
      </c>
      <c r="E940" s="458">
        <f>E941+E942+E943</f>
        <v>0</v>
      </c>
      <c r="F940" s="826"/>
    </row>
    <row r="941" spans="1:8" ht="13.9" customHeight="1" x14ac:dyDescent="0.25">
      <c r="A941" s="1914"/>
      <c r="B941" s="2100"/>
      <c r="C941" s="457" t="s">
        <v>236</v>
      </c>
      <c r="D941" s="1012">
        <v>0</v>
      </c>
      <c r="E941" s="1012">
        <v>0</v>
      </c>
      <c r="F941" s="826"/>
      <c r="G941" s="386"/>
      <c r="H941" s="386"/>
    </row>
    <row r="942" spans="1:8" ht="12" customHeight="1" x14ac:dyDescent="0.25">
      <c r="A942" s="1914"/>
      <c r="B942" s="2100"/>
      <c r="C942" s="457" t="s">
        <v>237</v>
      </c>
      <c r="D942" s="1012">
        <v>0</v>
      </c>
      <c r="E942" s="1012">
        <v>0</v>
      </c>
      <c r="F942" s="825"/>
      <c r="G942" s="387"/>
      <c r="H942" s="386"/>
    </row>
    <row r="943" spans="1:8" x14ac:dyDescent="0.25">
      <c r="A943" s="1914"/>
      <c r="B943" s="2100"/>
      <c r="C943" s="457" t="s">
        <v>6</v>
      </c>
      <c r="D943" s="1012">
        <v>0</v>
      </c>
      <c r="E943" s="1012">
        <v>0</v>
      </c>
      <c r="F943" s="767"/>
      <c r="G943" s="386"/>
      <c r="H943" s="386"/>
    </row>
    <row r="944" spans="1:8" x14ac:dyDescent="0.25">
      <c r="A944" s="1880" t="s">
        <v>439</v>
      </c>
      <c r="B944" s="2100" t="s">
        <v>1049</v>
      </c>
      <c r="C944" s="152" t="s">
        <v>344</v>
      </c>
      <c r="D944" s="458">
        <f>D945+D946+D947</f>
        <v>250000</v>
      </c>
      <c r="E944" s="458">
        <f>E945+E946+E947</f>
        <v>183791</v>
      </c>
      <c r="F944" s="767"/>
      <c r="G944" s="386"/>
      <c r="H944" s="386"/>
    </row>
    <row r="945" spans="1:8" ht="13.9" customHeight="1" x14ac:dyDescent="0.25">
      <c r="A945" s="1914"/>
      <c r="B945" s="2100"/>
      <c r="C945" s="457" t="s">
        <v>236</v>
      </c>
      <c r="D945" s="1012">
        <v>0</v>
      </c>
      <c r="E945" s="1012">
        <v>0</v>
      </c>
      <c r="F945" s="826"/>
      <c r="G945" s="388"/>
      <c r="H945" s="389"/>
    </row>
    <row r="946" spans="1:8" ht="17.25" customHeight="1" x14ac:dyDescent="0.25">
      <c r="A946" s="1914"/>
      <c r="B946" s="2100"/>
      <c r="C946" s="457" t="s">
        <v>237</v>
      </c>
      <c r="D946" s="1012">
        <v>0</v>
      </c>
      <c r="E946" s="1012">
        <v>0</v>
      </c>
      <c r="F946" s="825"/>
      <c r="G946" s="388"/>
      <c r="H946" s="389"/>
    </row>
    <row r="947" spans="1:8" x14ac:dyDescent="0.25">
      <c r="A947" s="1914"/>
      <c r="B947" s="2100"/>
      <c r="C947" s="457" t="s">
        <v>6</v>
      </c>
      <c r="D947" s="1012">
        <v>250000</v>
      </c>
      <c r="E947" s="1012">
        <v>183791</v>
      </c>
      <c r="F947" s="767"/>
      <c r="G947" s="388"/>
      <c r="H947" s="389"/>
    </row>
    <row r="948" spans="1:8" ht="45.75" customHeight="1" x14ac:dyDescent="0.25">
      <c r="A948" s="1989" t="s">
        <v>1051</v>
      </c>
      <c r="B948" s="2139"/>
      <c r="C948" s="2139"/>
      <c r="D948" s="2139"/>
      <c r="E948" s="2139"/>
      <c r="F948" s="767"/>
      <c r="G948" s="386"/>
      <c r="H948" s="386"/>
    </row>
    <row r="949" spans="1:8" ht="70.5" customHeight="1" x14ac:dyDescent="0.25">
      <c r="A949" s="305"/>
      <c r="B949" s="298" t="s">
        <v>639</v>
      </c>
      <c r="C949" s="1073" t="s">
        <v>307</v>
      </c>
      <c r="D949" s="1054" t="s">
        <v>1035</v>
      </c>
      <c r="E949" s="1073" t="s">
        <v>1034</v>
      </c>
      <c r="F949" s="767"/>
    </row>
    <row r="950" spans="1:8" ht="15.75" x14ac:dyDescent="0.25">
      <c r="A950" s="1014">
        <v>1</v>
      </c>
      <c r="B950" s="1015">
        <v>2</v>
      </c>
      <c r="C950" s="1015">
        <v>3</v>
      </c>
      <c r="D950" s="1015">
        <v>4</v>
      </c>
      <c r="E950" s="1015">
        <v>5</v>
      </c>
      <c r="F950" s="767"/>
    </row>
    <row r="951" spans="1:8" ht="21" customHeight="1" x14ac:dyDescent="0.25">
      <c r="A951" s="1935"/>
      <c r="B951" s="2093" t="s">
        <v>92</v>
      </c>
      <c r="C951" s="1016" t="s">
        <v>344</v>
      </c>
      <c r="D951" s="1017">
        <f>D952+D953+D954</f>
        <v>1255000</v>
      </c>
      <c r="E951" s="1017">
        <f>E952+E953+E954</f>
        <v>0</v>
      </c>
      <c r="F951" s="767"/>
    </row>
    <row r="952" spans="1:8" s="292" customFormat="1" ht="15.75" customHeight="1" x14ac:dyDescent="0.25">
      <c r="A952" s="2092"/>
      <c r="B952" s="2093"/>
      <c r="C952" s="1018" t="s">
        <v>236</v>
      </c>
      <c r="D952" s="1019">
        <v>0</v>
      </c>
      <c r="E952" s="1019">
        <v>0</v>
      </c>
      <c r="F952" s="1013"/>
      <c r="G952" s="235"/>
      <c r="H952" s="293"/>
    </row>
    <row r="953" spans="1:8" s="292" customFormat="1" ht="15.75" customHeight="1" x14ac:dyDescent="0.25">
      <c r="A953" s="2092"/>
      <c r="B953" s="2093"/>
      <c r="C953" s="1018" t="s">
        <v>237</v>
      </c>
      <c r="D953" s="1019">
        <v>0</v>
      </c>
      <c r="E953" s="1019">
        <v>0</v>
      </c>
      <c r="F953" s="763"/>
      <c r="G953" s="235"/>
      <c r="H953" s="293"/>
    </row>
    <row r="954" spans="1:8" x14ac:dyDescent="0.25">
      <c r="A954" s="2092"/>
      <c r="B954" s="2093"/>
      <c r="C954" s="1018" t="s">
        <v>6</v>
      </c>
      <c r="D954" s="1019">
        <f>D958</f>
        <v>1255000</v>
      </c>
      <c r="E954" s="1019">
        <f>E958</f>
        <v>0</v>
      </c>
      <c r="F954" s="827"/>
    </row>
    <row r="955" spans="1:8" ht="15.75" customHeight="1" x14ac:dyDescent="0.25">
      <c r="A955" s="1880" t="s">
        <v>293</v>
      </c>
      <c r="B955" s="2121" t="s">
        <v>765</v>
      </c>
      <c r="C955" s="152" t="s">
        <v>344</v>
      </c>
      <c r="D955" s="459">
        <f>D956+D957+D958</f>
        <v>1255000</v>
      </c>
      <c r="E955" s="459">
        <f>E956+E957+E958</f>
        <v>0</v>
      </c>
      <c r="F955" s="521"/>
    </row>
    <row r="956" spans="1:8" ht="19.5" customHeight="1" x14ac:dyDescent="0.25">
      <c r="A956" s="1914"/>
      <c r="B956" s="2121"/>
      <c r="C956" s="457" t="s">
        <v>236</v>
      </c>
      <c r="D956" s="460">
        <v>0</v>
      </c>
      <c r="E956" s="460">
        <v>0</v>
      </c>
      <c r="F956" s="521"/>
    </row>
    <row r="957" spans="1:8" ht="21" customHeight="1" x14ac:dyDescent="0.25">
      <c r="A957" s="1914"/>
      <c r="B957" s="2121"/>
      <c r="C957" s="457" t="s">
        <v>237</v>
      </c>
      <c r="D957" s="460">
        <v>0</v>
      </c>
      <c r="E957" s="460">
        <v>0</v>
      </c>
      <c r="F957" s="521"/>
    </row>
    <row r="958" spans="1:8" ht="21" customHeight="1" x14ac:dyDescent="0.25">
      <c r="A958" s="1914"/>
      <c r="B958" s="2121"/>
      <c r="C958" s="457" t="s">
        <v>6</v>
      </c>
      <c r="D958" s="460">
        <f>D962</f>
        <v>1255000</v>
      </c>
      <c r="E958" s="460">
        <f>E962</f>
        <v>0</v>
      </c>
      <c r="F958" s="827"/>
    </row>
    <row r="959" spans="1:8" ht="21" customHeight="1" x14ac:dyDescent="0.25">
      <c r="A959" s="1880" t="s">
        <v>111</v>
      </c>
      <c r="B959" s="2121" t="s">
        <v>766</v>
      </c>
      <c r="C959" s="152" t="s">
        <v>344</v>
      </c>
      <c r="D959" s="459">
        <f>D960+D961+D962</f>
        <v>1255000</v>
      </c>
      <c r="E959" s="459">
        <f>E960+E961+E962</f>
        <v>0</v>
      </c>
      <c r="F959" s="828"/>
    </row>
    <row r="960" spans="1:8" ht="18.75" customHeight="1" x14ac:dyDescent="0.25">
      <c r="A960" s="1914"/>
      <c r="B960" s="2121"/>
      <c r="C960" s="457" t="s">
        <v>236</v>
      </c>
      <c r="D960" s="460">
        <v>0</v>
      </c>
      <c r="E960" s="460">
        <v>0</v>
      </c>
      <c r="F960" s="828"/>
      <c r="G960" s="521"/>
    </row>
    <row r="961" spans="1:8" ht="18.75" customHeight="1" x14ac:dyDescent="0.25">
      <c r="A961" s="1914"/>
      <c r="B961" s="2121"/>
      <c r="C961" s="457" t="s">
        <v>237</v>
      </c>
      <c r="D961" s="460">
        <v>0</v>
      </c>
      <c r="E961" s="460">
        <v>0</v>
      </c>
      <c r="F961" s="829"/>
      <c r="G961" s="388"/>
    </row>
    <row r="962" spans="1:8" ht="20.25" customHeight="1" x14ac:dyDescent="0.25">
      <c r="A962" s="1914"/>
      <c r="B962" s="2121"/>
      <c r="C962" s="457" t="s">
        <v>6</v>
      </c>
      <c r="D962" s="460">
        <v>1255000</v>
      </c>
      <c r="E962" s="460">
        <v>0</v>
      </c>
      <c r="F962" s="829"/>
    </row>
    <row r="963" spans="1:8" s="292" customFormat="1" ht="19.5" customHeight="1" x14ac:dyDescent="0.25">
      <c r="A963" s="956"/>
      <c r="B963" s="972"/>
      <c r="C963" s="973"/>
      <c r="D963" s="831"/>
      <c r="E963" s="831"/>
      <c r="F963" s="829"/>
      <c r="G963" s="235"/>
      <c r="H963" s="293"/>
    </row>
    <row r="964" spans="1:8" s="292" customFormat="1" ht="17.25" customHeight="1" x14ac:dyDescent="0.25">
      <c r="A964" s="963"/>
      <c r="B964" s="927"/>
      <c r="C964" s="971"/>
      <c r="D964" s="830"/>
      <c r="E964" s="830"/>
      <c r="F964" s="830"/>
      <c r="G964" s="235"/>
      <c r="H964" s="293"/>
    </row>
    <row r="965" spans="1:8" s="292" customFormat="1" ht="16.5" customHeight="1" x14ac:dyDescent="0.25">
      <c r="A965" s="963"/>
      <c r="B965" s="927"/>
      <c r="C965" s="973"/>
      <c r="D965" s="831"/>
      <c r="E965" s="831"/>
      <c r="F965" s="831"/>
      <c r="G965" s="235"/>
      <c r="H965" s="293"/>
    </row>
    <row r="966" spans="1:8" s="292" customFormat="1" ht="45.75" customHeight="1" x14ac:dyDescent="0.25">
      <c r="A966" s="963"/>
      <c r="B966" s="927"/>
      <c r="C966" s="973"/>
      <c r="D966" s="831"/>
      <c r="E966" s="831"/>
      <c r="F966" s="831"/>
      <c r="G966" s="235"/>
      <c r="H966" s="293"/>
    </row>
    <row r="967" spans="1:8" ht="17.25" customHeight="1" x14ac:dyDescent="0.25">
      <c r="A967" s="963"/>
      <c r="B967" s="927"/>
      <c r="C967" s="973"/>
      <c r="D967" s="831"/>
      <c r="E967" s="831"/>
      <c r="F967" s="831"/>
    </row>
    <row r="968" spans="1:8" s="215" customFormat="1" ht="23.25" customHeight="1" x14ac:dyDescent="0.25">
      <c r="A968" s="963"/>
      <c r="B968" s="927"/>
      <c r="C968" s="971"/>
      <c r="D968" s="830"/>
      <c r="E968" s="830"/>
      <c r="F968" s="830"/>
      <c r="G968" s="216"/>
      <c r="H968" s="217"/>
    </row>
    <row r="969" spans="1:8" s="215" customFormat="1" ht="48.75" customHeight="1" x14ac:dyDescent="0.25">
      <c r="A969" s="963"/>
      <c r="B969" s="927"/>
      <c r="C969" s="973"/>
      <c r="D969" s="831"/>
      <c r="E969" s="831"/>
      <c r="F969" s="831"/>
      <c r="G969" s="216"/>
      <c r="H969" s="217"/>
    </row>
    <row r="970" spans="1:8" s="215" customFormat="1" x14ac:dyDescent="0.25">
      <c r="A970" s="963"/>
      <c r="B970" s="927"/>
      <c r="C970" s="973"/>
      <c r="D970" s="831"/>
      <c r="E970" s="831"/>
      <c r="F970" s="831"/>
      <c r="G970" s="216"/>
      <c r="H970" s="217"/>
    </row>
    <row r="971" spans="1:8" ht="18.75" customHeight="1" x14ac:dyDescent="0.25">
      <c r="A971" s="963"/>
      <c r="B971" s="927"/>
      <c r="C971" s="973"/>
      <c r="D971" s="832"/>
      <c r="E971" s="832"/>
      <c r="F971" s="832"/>
    </row>
    <row r="972" spans="1:8" s="215" customFormat="1" ht="25.5" customHeight="1" x14ac:dyDescent="0.25">
      <c r="A972" s="963"/>
      <c r="B972" s="927"/>
      <c r="C972" s="971"/>
      <c r="D972" s="833"/>
      <c r="E972" s="833"/>
      <c r="F972" s="833"/>
      <c r="G972" s="216"/>
      <c r="H972" s="217"/>
    </row>
    <row r="973" spans="1:8" s="215" customFormat="1" ht="50.25" customHeight="1" x14ac:dyDescent="0.25">
      <c r="A973" s="950"/>
      <c r="B973" s="927"/>
      <c r="C973" s="973"/>
      <c r="D973" s="832"/>
      <c r="E973" s="832"/>
      <c r="F973" s="832"/>
      <c r="G973" s="216"/>
      <c r="H973" s="217"/>
    </row>
    <row r="974" spans="1:8" ht="22.5" customHeight="1" x14ac:dyDescent="0.25">
      <c r="A974" s="950"/>
      <c r="B974" s="927"/>
      <c r="C974" s="973"/>
      <c r="D974" s="832"/>
      <c r="E974" s="832"/>
      <c r="F974" s="832"/>
    </row>
    <row r="975" spans="1:8" s="292" customFormat="1" ht="22.5" customHeight="1" x14ac:dyDescent="0.25">
      <c r="A975" s="950"/>
      <c r="B975" s="927"/>
      <c r="C975" s="973"/>
      <c r="D975" s="832"/>
      <c r="E975" s="832"/>
      <c r="F975" s="832"/>
      <c r="G975" s="235"/>
      <c r="H975" s="293"/>
    </row>
    <row r="976" spans="1:8" s="292" customFormat="1" ht="22.5" customHeight="1" x14ac:dyDescent="0.25">
      <c r="A976" s="963"/>
      <c r="B976" s="974"/>
      <c r="C976" s="971"/>
      <c r="D976" s="834"/>
      <c r="E976" s="834"/>
      <c r="F976" s="834"/>
      <c r="G976" s="235"/>
      <c r="H976" s="293"/>
    </row>
    <row r="977" spans="1:8" s="292" customFormat="1" ht="45.75" customHeight="1" x14ac:dyDescent="0.25">
      <c r="A977" s="963"/>
      <c r="B977" s="974"/>
      <c r="C977" s="973"/>
      <c r="D977" s="832"/>
      <c r="E977" s="832"/>
      <c r="F977" s="832"/>
      <c r="G977" s="235"/>
      <c r="H977" s="293"/>
    </row>
    <row r="978" spans="1:8" s="292" customFormat="1" ht="30.75" customHeight="1" x14ac:dyDescent="0.25">
      <c r="A978" s="963"/>
      <c r="B978" s="974"/>
      <c r="C978" s="973"/>
      <c r="D978" s="832"/>
      <c r="E978" s="832"/>
      <c r="F978" s="832"/>
      <c r="G978" s="235"/>
      <c r="H978" s="293"/>
    </row>
    <row r="979" spans="1:8" ht="15.75" customHeight="1" x14ac:dyDescent="0.25">
      <c r="A979" s="963"/>
      <c r="B979" s="974"/>
      <c r="C979" s="973"/>
      <c r="D979" s="832"/>
      <c r="E979" s="832"/>
      <c r="F979" s="832"/>
    </row>
    <row r="980" spans="1:8" x14ac:dyDescent="0.25">
      <c r="A980" s="975"/>
      <c r="B980" s="976"/>
      <c r="C980" s="971"/>
      <c r="D980" s="834"/>
      <c r="E980" s="834"/>
      <c r="F980" s="834"/>
    </row>
    <row r="981" spans="1:8" ht="45.75" customHeight="1" x14ac:dyDescent="0.25">
      <c r="A981" s="963"/>
      <c r="B981" s="977"/>
      <c r="C981" s="971"/>
      <c r="D981" s="835"/>
      <c r="E981" s="835"/>
      <c r="F981" s="835"/>
    </row>
    <row r="982" spans="1:8" x14ac:dyDescent="0.25">
      <c r="A982" s="963"/>
      <c r="B982" s="977"/>
      <c r="C982" s="973"/>
      <c r="D982" s="836"/>
      <c r="E982" s="836"/>
      <c r="F982" s="836"/>
    </row>
    <row r="983" spans="1:8" x14ac:dyDescent="0.25">
      <c r="A983" s="963"/>
      <c r="B983" s="977"/>
      <c r="C983" s="973"/>
      <c r="D983" s="836"/>
      <c r="E983" s="836"/>
      <c r="F983" s="836"/>
    </row>
    <row r="984" spans="1:8" ht="15" customHeight="1" x14ac:dyDescent="0.25">
      <c r="A984" s="963"/>
      <c r="B984" s="977"/>
      <c r="C984" s="973"/>
      <c r="D984" s="836"/>
      <c r="E984" s="836"/>
      <c r="F984" s="836"/>
    </row>
    <row r="985" spans="1:8" ht="13.9" customHeight="1" x14ac:dyDescent="0.25">
      <c r="A985" s="963"/>
      <c r="B985" s="978"/>
      <c r="C985" s="971"/>
      <c r="D985" s="837"/>
      <c r="E985" s="837"/>
      <c r="F985" s="837"/>
    </row>
    <row r="986" spans="1:8" ht="13.9" customHeight="1" x14ac:dyDescent="0.25">
      <c r="A986" s="963"/>
      <c r="B986" s="978"/>
      <c r="C986" s="973"/>
      <c r="D986" s="832"/>
      <c r="E986" s="832"/>
      <c r="F986" s="832"/>
    </row>
    <row r="987" spans="1:8" ht="13.9" customHeight="1" x14ac:dyDescent="0.25">
      <c r="A987" s="963"/>
      <c r="B987" s="978"/>
      <c r="C987" s="973"/>
      <c r="D987" s="832"/>
      <c r="E987" s="832"/>
      <c r="F987" s="832"/>
    </row>
    <row r="988" spans="1:8" ht="15" customHeight="1" x14ac:dyDescent="0.25">
      <c r="A988" s="963"/>
      <c r="B988" s="978"/>
      <c r="C988" s="973"/>
      <c r="D988" s="832"/>
      <c r="E988" s="832"/>
      <c r="F988" s="832"/>
    </row>
    <row r="989" spans="1:8" x14ac:dyDescent="0.25">
      <c r="A989" s="963"/>
      <c r="B989" s="978"/>
      <c r="C989" s="979"/>
      <c r="D989" s="834"/>
      <c r="E989" s="834"/>
      <c r="F989" s="834"/>
    </row>
    <row r="990" spans="1:8" ht="45.75" customHeight="1" x14ac:dyDescent="0.25">
      <c r="A990" s="963"/>
      <c r="B990" s="978"/>
      <c r="C990" s="973"/>
      <c r="D990" s="832"/>
      <c r="E990" s="832"/>
      <c r="F990" s="832"/>
    </row>
    <row r="991" spans="1:8" ht="19.5" customHeight="1" x14ac:dyDescent="0.25">
      <c r="A991" s="963"/>
      <c r="B991" s="978"/>
      <c r="C991" s="973"/>
      <c r="D991" s="832"/>
      <c r="E991" s="832"/>
      <c r="F991" s="832"/>
    </row>
    <row r="992" spans="1:8" ht="15.75" customHeight="1" x14ac:dyDescent="0.25">
      <c r="A992" s="963"/>
      <c r="B992" s="978"/>
      <c r="C992" s="973"/>
      <c r="D992" s="832"/>
      <c r="E992" s="832"/>
      <c r="F992" s="832"/>
    </row>
    <row r="993" spans="1:6" x14ac:dyDescent="0.25">
      <c r="A993" s="961"/>
      <c r="B993" s="980"/>
      <c r="C993" s="979"/>
      <c r="D993" s="834"/>
      <c r="E993" s="834"/>
      <c r="F993" s="838"/>
    </row>
    <row r="994" spans="1:6" ht="45.75" customHeight="1" x14ac:dyDescent="0.25">
      <c r="A994" s="961"/>
      <c r="B994" s="980"/>
      <c r="C994" s="958"/>
      <c r="D994" s="832"/>
      <c r="E994" s="832"/>
      <c r="F994" s="839"/>
    </row>
    <row r="995" spans="1:6" x14ac:dyDescent="0.25">
      <c r="A995" s="961"/>
      <c r="B995" s="980"/>
      <c r="C995" s="958"/>
      <c r="D995" s="832"/>
      <c r="E995" s="832"/>
      <c r="F995" s="839"/>
    </row>
    <row r="996" spans="1:6" ht="15.75" customHeight="1" x14ac:dyDescent="0.25">
      <c r="A996" s="961"/>
      <c r="B996" s="980"/>
      <c r="C996" s="958"/>
      <c r="D996" s="832"/>
      <c r="E996" s="832"/>
      <c r="F996" s="839"/>
    </row>
    <row r="997" spans="1:6" ht="48" customHeight="1" x14ac:dyDescent="0.25">
      <c r="A997" s="981"/>
      <c r="B997" s="982"/>
      <c r="C997" s="979"/>
      <c r="D997" s="834"/>
      <c r="E997" s="834"/>
      <c r="F997" s="834"/>
    </row>
    <row r="998" spans="1:6" ht="45.75" customHeight="1" x14ac:dyDescent="0.25">
      <c r="A998" s="981"/>
      <c r="B998" s="982"/>
      <c r="C998" s="983"/>
      <c r="D998" s="835"/>
      <c r="E998" s="835"/>
      <c r="F998" s="835"/>
    </row>
    <row r="999" spans="1:6" ht="39" customHeight="1" x14ac:dyDescent="0.25">
      <c r="A999" s="981"/>
      <c r="B999" s="982"/>
      <c r="C999" s="983"/>
      <c r="D999" s="835"/>
      <c r="E999" s="840"/>
      <c r="F999" s="840"/>
    </row>
    <row r="1000" spans="1:6" ht="15" customHeight="1" x14ac:dyDescent="0.25">
      <c r="A1000" s="981"/>
      <c r="B1000" s="982"/>
      <c r="C1000" s="983"/>
      <c r="D1000" s="835"/>
      <c r="E1000" s="835"/>
      <c r="F1000" s="835"/>
    </row>
    <row r="1001" spans="1:6" x14ac:dyDescent="0.25">
      <c r="A1001" s="984"/>
      <c r="B1001" s="985"/>
      <c r="C1001" s="983"/>
      <c r="D1001" s="834"/>
      <c r="E1001" s="834"/>
      <c r="F1001" s="834"/>
    </row>
    <row r="1002" spans="1:6" x14ac:dyDescent="0.25">
      <c r="A1002" s="984"/>
      <c r="B1002" s="985"/>
      <c r="C1002" s="983"/>
      <c r="D1002" s="835"/>
      <c r="E1002" s="835"/>
      <c r="F1002" s="835"/>
    </row>
    <row r="1003" spans="1:6" ht="30" customHeight="1" x14ac:dyDescent="0.25">
      <c r="A1003" s="984"/>
      <c r="B1003" s="985"/>
      <c r="C1003" s="983"/>
      <c r="D1003" s="835"/>
      <c r="E1003" s="835"/>
      <c r="F1003" s="835"/>
    </row>
    <row r="1004" spans="1:6" ht="15" customHeight="1" x14ac:dyDescent="0.25">
      <c r="A1004" s="984"/>
      <c r="B1004" s="985"/>
      <c r="C1004" s="983"/>
      <c r="D1004" s="835"/>
      <c r="E1004" s="835"/>
      <c r="F1004" s="835"/>
    </row>
    <row r="1005" spans="1:6" x14ac:dyDescent="0.25">
      <c r="A1005" s="981"/>
      <c r="B1005" s="982"/>
      <c r="C1005" s="979"/>
      <c r="D1005" s="834"/>
      <c r="E1005" s="834"/>
      <c r="F1005" s="834"/>
    </row>
    <row r="1006" spans="1:6" x14ac:dyDescent="0.25">
      <c r="A1006" s="981"/>
      <c r="B1006" s="982"/>
      <c r="C1006" s="983"/>
      <c r="D1006" s="835"/>
      <c r="E1006" s="835"/>
      <c r="F1006" s="835"/>
    </row>
    <row r="1007" spans="1:6" ht="13.9" customHeight="1" x14ac:dyDescent="0.25">
      <c r="A1007" s="981"/>
      <c r="B1007" s="982"/>
      <c r="C1007" s="983"/>
      <c r="D1007" s="835"/>
      <c r="E1007" s="835"/>
      <c r="F1007" s="835"/>
    </row>
    <row r="1008" spans="1:6" ht="15" customHeight="1" x14ac:dyDescent="0.25">
      <c r="A1008" s="981"/>
      <c r="B1008" s="982"/>
      <c r="C1008" s="983"/>
      <c r="D1008" s="835"/>
      <c r="E1008" s="835"/>
      <c r="F1008" s="835"/>
    </row>
    <row r="1009" spans="1:8" x14ac:dyDescent="0.25">
      <c r="A1009" s="984"/>
      <c r="B1009" s="985"/>
      <c r="C1009" s="983"/>
      <c r="D1009" s="834"/>
      <c r="E1009" s="834"/>
      <c r="F1009" s="834"/>
    </row>
    <row r="1010" spans="1:8" x14ac:dyDescent="0.25">
      <c r="A1010" s="984"/>
      <c r="B1010" s="985"/>
      <c r="C1010" s="983"/>
      <c r="D1010" s="841"/>
      <c r="E1010" s="841"/>
      <c r="F1010" s="841"/>
    </row>
    <row r="1011" spans="1:8" ht="13.9" customHeight="1" x14ac:dyDescent="0.25">
      <c r="A1011" s="984"/>
      <c r="B1011" s="985"/>
      <c r="C1011" s="983"/>
      <c r="D1011" s="841"/>
      <c r="E1011" s="841"/>
      <c r="F1011" s="841"/>
    </row>
    <row r="1012" spans="1:8" ht="15" customHeight="1" x14ac:dyDescent="0.25">
      <c r="A1012" s="984"/>
      <c r="B1012" s="985"/>
      <c r="C1012" s="983"/>
      <c r="D1012" s="841"/>
      <c r="E1012" s="841"/>
      <c r="F1012" s="841"/>
    </row>
    <row r="1013" spans="1:8" x14ac:dyDescent="0.25">
      <c r="A1013" s="981"/>
      <c r="B1013" s="982"/>
      <c r="C1013" s="979"/>
      <c r="D1013" s="834"/>
      <c r="E1013" s="834"/>
      <c r="F1013" s="834"/>
    </row>
    <row r="1014" spans="1:8" x14ac:dyDescent="0.25">
      <c r="A1014" s="981"/>
      <c r="B1014" s="982"/>
      <c r="C1014" s="983"/>
      <c r="D1014" s="841"/>
      <c r="E1014" s="840"/>
      <c r="F1014" s="840"/>
    </row>
    <row r="1015" spans="1:8" ht="30" customHeight="1" x14ac:dyDescent="0.25">
      <c r="A1015" s="981"/>
      <c r="B1015" s="982"/>
      <c r="C1015" s="983"/>
      <c r="D1015" s="841"/>
      <c r="E1015" s="840"/>
      <c r="F1015" s="840"/>
    </row>
    <row r="1016" spans="1:8" ht="25.5" customHeight="1" x14ac:dyDescent="0.25">
      <c r="A1016" s="981"/>
      <c r="B1016" s="982"/>
      <c r="C1016" s="983"/>
      <c r="D1016" s="841"/>
      <c r="E1016" s="835"/>
      <c r="F1016" s="835"/>
      <c r="H1016" s="235"/>
    </row>
    <row r="1017" spans="1:8" x14ac:dyDescent="0.25">
      <c r="A1017" s="949"/>
      <c r="B1017" s="985"/>
      <c r="C1017" s="983"/>
      <c r="D1017" s="834"/>
      <c r="E1017" s="834"/>
      <c r="F1017" s="834"/>
    </row>
    <row r="1018" spans="1:8" x14ac:dyDescent="0.25">
      <c r="A1018" s="949"/>
      <c r="B1018" s="985"/>
      <c r="C1018" s="983"/>
      <c r="D1018" s="835"/>
      <c r="E1018" s="835"/>
      <c r="F1018" s="835"/>
    </row>
    <row r="1019" spans="1:8" ht="30" customHeight="1" x14ac:dyDescent="0.25">
      <c r="A1019" s="949"/>
      <c r="B1019" s="985"/>
      <c r="C1019" s="983"/>
      <c r="D1019" s="835"/>
      <c r="E1019" s="835"/>
      <c r="F1019" s="835"/>
    </row>
    <row r="1020" spans="1:8" ht="15" customHeight="1" x14ac:dyDescent="0.25">
      <c r="A1020" s="949"/>
      <c r="B1020" s="985"/>
      <c r="C1020" s="983"/>
      <c r="D1020" s="835"/>
      <c r="E1020" s="835"/>
      <c r="F1020" s="835"/>
    </row>
    <row r="1021" spans="1:8" x14ac:dyDescent="0.25">
      <c r="A1021" s="986"/>
      <c r="B1021" s="987"/>
      <c r="C1021" s="983"/>
      <c r="D1021" s="988"/>
      <c r="E1021" s="842"/>
      <c r="F1021" s="842"/>
    </row>
    <row r="1022" spans="1:8" ht="15.75" x14ac:dyDescent="0.25">
      <c r="A1022" s="989"/>
      <c r="B1022" s="957"/>
      <c r="C1022" s="957"/>
      <c r="D1022" s="957"/>
      <c r="E1022" s="957"/>
      <c r="F1022" s="653"/>
    </row>
    <row r="1023" spans="1:8" ht="30" customHeight="1" x14ac:dyDescent="0.25">
      <c r="A1023" s="965"/>
      <c r="B1023" s="966"/>
      <c r="C1023" s="967"/>
      <c r="D1023" s="968"/>
      <c r="E1023" s="967"/>
      <c r="F1023" s="774"/>
    </row>
    <row r="1024" spans="1:8" x14ac:dyDescent="0.25">
      <c r="A1024" s="953"/>
      <c r="B1024" s="990"/>
      <c r="C1024" s="990"/>
      <c r="D1024" s="991"/>
      <c r="E1024" s="991"/>
      <c r="F1024" s="843"/>
    </row>
    <row r="1025" spans="1:8" ht="15.75" customHeight="1" x14ac:dyDescent="0.25">
      <c r="A1025" s="969"/>
      <c r="B1025" s="950"/>
      <c r="C1025" s="990"/>
      <c r="D1025" s="991"/>
      <c r="E1025" s="991"/>
      <c r="F1025" s="843"/>
    </row>
    <row r="1026" spans="1:8" ht="79.5" customHeight="1" x14ac:dyDescent="0.25">
      <c r="A1026" s="969"/>
      <c r="B1026" s="950"/>
      <c r="C1026" s="990"/>
      <c r="D1026" s="991"/>
      <c r="E1026" s="991"/>
      <c r="F1026" s="843"/>
    </row>
    <row r="1027" spans="1:8" ht="21.75" customHeight="1" x14ac:dyDescent="0.25">
      <c r="A1027" s="969"/>
      <c r="B1027" s="950"/>
      <c r="C1027" s="990"/>
      <c r="D1027" s="991"/>
      <c r="E1027" s="991"/>
      <c r="F1027" s="843"/>
    </row>
    <row r="1028" spans="1:8" s="292" customFormat="1" ht="15.75" customHeight="1" x14ac:dyDescent="0.25">
      <c r="A1028" s="962"/>
      <c r="B1028" s="992"/>
      <c r="C1028" s="990"/>
      <c r="D1028" s="991"/>
      <c r="E1028" s="991"/>
      <c r="F1028" s="843"/>
      <c r="G1028" s="235"/>
      <c r="H1028" s="293"/>
    </row>
    <row r="1029" spans="1:8" s="292" customFormat="1" ht="14.25" customHeight="1" x14ac:dyDescent="0.25">
      <c r="A1029" s="951"/>
      <c r="B1029" s="969"/>
      <c r="C1029" s="990"/>
      <c r="D1029" s="991"/>
      <c r="E1029" s="908"/>
      <c r="F1029" s="844"/>
      <c r="G1029" s="235"/>
      <c r="H1029" s="293"/>
    </row>
    <row r="1030" spans="1:8" s="292" customFormat="1" ht="15" customHeight="1" x14ac:dyDescent="0.25">
      <c r="A1030" s="951"/>
      <c r="B1030" s="969"/>
      <c r="C1030" s="990"/>
      <c r="D1030" s="991"/>
      <c r="E1030" s="908"/>
      <c r="F1030" s="844"/>
      <c r="G1030" s="235"/>
      <c r="H1030" s="293"/>
    </row>
    <row r="1031" spans="1:8" s="292" customFormat="1" ht="21.75" customHeight="1" x14ac:dyDescent="0.25">
      <c r="A1031" s="951"/>
      <c r="B1031" s="969"/>
      <c r="C1031" s="990"/>
      <c r="D1031" s="991"/>
      <c r="E1031" s="991"/>
      <c r="F1031" s="843"/>
      <c r="G1031" s="235"/>
      <c r="H1031" s="293"/>
    </row>
    <row r="1032" spans="1:8" ht="21.75" customHeight="1" x14ac:dyDescent="0.25">
      <c r="A1032" s="993"/>
      <c r="B1032" s="994"/>
      <c r="C1032" s="990"/>
      <c r="D1032" s="991"/>
      <c r="E1032" s="991"/>
      <c r="F1032" s="843"/>
    </row>
    <row r="1033" spans="1:8" ht="15" customHeight="1" x14ac:dyDescent="0.25">
      <c r="A1033" s="995"/>
      <c r="B1033" s="996"/>
      <c r="C1033" s="994"/>
      <c r="D1033" s="997"/>
      <c r="E1033" s="997"/>
      <c r="F1033" s="845"/>
    </row>
    <row r="1034" spans="1:8" x14ac:dyDescent="0.25">
      <c r="A1034" s="995"/>
      <c r="B1034" s="996"/>
      <c r="C1034" s="994"/>
      <c r="D1034" s="997"/>
      <c r="E1034" s="997"/>
      <c r="F1034" s="845"/>
    </row>
    <row r="1035" spans="1:8" x14ac:dyDescent="0.25">
      <c r="A1035" s="995"/>
      <c r="B1035" s="996"/>
      <c r="C1035" s="994"/>
      <c r="D1035" s="997"/>
      <c r="E1035" s="997"/>
      <c r="F1035" s="845"/>
    </row>
    <row r="1036" spans="1:8" ht="20.25" customHeight="1" x14ac:dyDescent="0.25">
      <c r="A1036" s="993"/>
      <c r="B1036" s="998"/>
      <c r="C1036" s="990"/>
      <c r="D1036" s="991"/>
      <c r="E1036" s="991"/>
      <c r="F1036" s="843"/>
    </row>
    <row r="1037" spans="1:8" x14ac:dyDescent="0.25">
      <c r="A1037" s="999"/>
      <c r="B1037" s="970"/>
      <c r="C1037" s="994"/>
      <c r="D1037" s="997"/>
      <c r="E1037" s="997"/>
      <c r="F1037" s="845"/>
    </row>
    <row r="1038" spans="1:8" x14ac:dyDescent="0.25">
      <c r="A1038" s="999"/>
      <c r="B1038" s="970"/>
      <c r="C1038" s="994"/>
      <c r="D1038" s="997"/>
      <c r="E1038" s="997"/>
      <c r="F1038" s="845"/>
    </row>
    <row r="1039" spans="1:8" x14ac:dyDescent="0.25">
      <c r="A1039" s="999"/>
      <c r="B1039" s="970"/>
      <c r="C1039" s="994"/>
      <c r="D1039" s="997"/>
      <c r="E1039" s="997"/>
      <c r="F1039" s="845"/>
    </row>
    <row r="1040" spans="1:8" x14ac:dyDescent="0.25">
      <c r="A1040" s="963"/>
      <c r="B1040" s="998"/>
      <c r="C1040" s="990"/>
      <c r="D1040" s="846"/>
      <c r="E1040" s="846"/>
      <c r="F1040" s="846"/>
    </row>
    <row r="1041" spans="1:6" x14ac:dyDescent="0.25">
      <c r="A1041" s="950"/>
      <c r="B1041" s="969"/>
      <c r="C1041" s="994"/>
      <c r="D1041" s="847"/>
      <c r="E1041" s="847"/>
      <c r="F1041" s="847"/>
    </row>
    <row r="1042" spans="1:6" x14ac:dyDescent="0.25">
      <c r="A1042" s="950"/>
      <c r="B1042" s="969"/>
      <c r="C1042" s="994"/>
      <c r="D1042" s="847"/>
      <c r="E1042" s="847"/>
      <c r="F1042" s="847"/>
    </row>
    <row r="1043" spans="1:6" x14ac:dyDescent="0.25">
      <c r="A1043" s="950"/>
      <c r="B1043" s="969"/>
      <c r="C1043" s="994"/>
      <c r="D1043" s="847"/>
      <c r="E1043" s="847"/>
      <c r="F1043" s="847"/>
    </row>
    <row r="1044" spans="1:6" x14ac:dyDescent="0.25">
      <c r="A1044" s="963"/>
      <c r="B1044" s="1000"/>
      <c r="C1044" s="990"/>
      <c r="D1044" s="846"/>
      <c r="E1044" s="846"/>
      <c r="F1044" s="846"/>
    </row>
    <row r="1045" spans="1:6" x14ac:dyDescent="0.25">
      <c r="A1045" s="956"/>
      <c r="B1045" s="1000"/>
      <c r="C1045" s="994"/>
      <c r="D1045" s="847"/>
      <c r="E1045" s="847"/>
      <c r="F1045" s="847"/>
    </row>
    <row r="1046" spans="1:6" ht="24" customHeight="1" x14ac:dyDescent="0.25">
      <c r="A1046" s="956"/>
      <c r="B1046" s="1000"/>
      <c r="C1046" s="994"/>
      <c r="D1046" s="847"/>
      <c r="E1046" s="847"/>
      <c r="F1046" s="847"/>
    </row>
    <row r="1047" spans="1:6" x14ac:dyDescent="0.25">
      <c r="A1047" s="956"/>
      <c r="B1047" s="1000"/>
      <c r="C1047" s="994"/>
      <c r="D1047" s="847"/>
      <c r="E1047" s="847"/>
      <c r="F1047" s="847"/>
    </row>
    <row r="1048" spans="1:6" x14ac:dyDescent="0.25">
      <c r="A1048" s="963"/>
      <c r="B1048" s="1000"/>
      <c r="C1048" s="990"/>
      <c r="D1048" s="846"/>
      <c r="E1048" s="846"/>
      <c r="F1048" s="846"/>
    </row>
    <row r="1049" spans="1:6" x14ac:dyDescent="0.25">
      <c r="A1049" s="956"/>
      <c r="B1049" s="1000"/>
      <c r="C1049" s="994"/>
      <c r="D1049" s="847"/>
      <c r="E1049" s="847"/>
      <c r="F1049" s="847"/>
    </row>
    <row r="1050" spans="1:6" x14ac:dyDescent="0.25">
      <c r="A1050" s="956"/>
      <c r="B1050" s="1000"/>
      <c r="C1050" s="994"/>
      <c r="D1050" s="847"/>
      <c r="E1050" s="847"/>
      <c r="F1050" s="847"/>
    </row>
    <row r="1051" spans="1:6" x14ac:dyDescent="0.25">
      <c r="A1051" s="956"/>
      <c r="B1051" s="1000"/>
      <c r="C1051" s="994"/>
      <c r="D1051" s="847"/>
      <c r="E1051" s="847"/>
      <c r="F1051" s="847"/>
    </row>
    <row r="1052" spans="1:6" x14ac:dyDescent="0.25">
      <c r="A1052" s="961"/>
      <c r="B1052" s="1001"/>
      <c r="C1052" s="990"/>
      <c r="D1052" s="846"/>
      <c r="E1052" s="846"/>
      <c r="F1052" s="846"/>
    </row>
    <row r="1053" spans="1:6" x14ac:dyDescent="0.25">
      <c r="A1053" s="1002"/>
      <c r="B1053" s="1001"/>
      <c r="C1053" s="990"/>
      <c r="D1053" s="846"/>
      <c r="E1053" s="846"/>
      <c r="F1053" s="846"/>
    </row>
    <row r="1054" spans="1:6" ht="20.25" customHeight="1" x14ac:dyDescent="0.25">
      <c r="A1054" s="1002"/>
      <c r="B1054" s="1001"/>
      <c r="C1054" s="990"/>
      <c r="D1054" s="846"/>
      <c r="E1054" s="846"/>
      <c r="F1054" s="846"/>
    </row>
    <row r="1055" spans="1:6" x14ac:dyDescent="0.25">
      <c r="A1055" s="1002"/>
      <c r="B1055" s="1001"/>
      <c r="C1055" s="990"/>
      <c r="D1055" s="846"/>
      <c r="E1055" s="846"/>
      <c r="F1055" s="846"/>
    </row>
    <row r="1056" spans="1:6" x14ac:dyDescent="0.25">
      <c r="A1056" s="963"/>
      <c r="B1056" s="1000"/>
      <c r="C1056" s="990"/>
      <c r="D1056" s="846"/>
      <c r="E1056" s="846"/>
      <c r="F1056" s="846"/>
    </row>
    <row r="1057" spans="1:6" x14ac:dyDescent="0.25">
      <c r="A1057" s="995"/>
      <c r="B1057" s="1000"/>
      <c r="C1057" s="994"/>
      <c r="D1057" s="847"/>
      <c r="E1057" s="847"/>
      <c r="F1057" s="847"/>
    </row>
    <row r="1058" spans="1:6" ht="30" customHeight="1" x14ac:dyDescent="0.25">
      <c r="A1058" s="995"/>
      <c r="B1058" s="1000"/>
      <c r="C1058" s="994"/>
      <c r="D1058" s="847"/>
      <c r="E1058" s="847"/>
      <c r="F1058" s="847"/>
    </row>
    <row r="1059" spans="1:6" x14ac:dyDescent="0.25">
      <c r="A1059" s="995"/>
      <c r="B1059" s="1000"/>
      <c r="C1059" s="994"/>
      <c r="D1059" s="847"/>
      <c r="E1059" s="847"/>
      <c r="F1059" s="847"/>
    </row>
    <row r="1060" spans="1:6" x14ac:dyDescent="0.25">
      <c r="A1060" s="963"/>
      <c r="B1060" s="1000"/>
      <c r="C1060" s="990"/>
      <c r="D1060" s="846"/>
      <c r="E1060" s="846"/>
      <c r="F1060" s="846"/>
    </row>
    <row r="1061" spans="1:6" x14ac:dyDescent="0.25">
      <c r="A1061" s="995"/>
      <c r="B1061" s="1000"/>
      <c r="C1061" s="994"/>
      <c r="D1061" s="847"/>
      <c r="E1061" s="847"/>
      <c r="F1061" s="847"/>
    </row>
    <row r="1062" spans="1:6" x14ac:dyDescent="0.25">
      <c r="A1062" s="995"/>
      <c r="B1062" s="1000"/>
      <c r="C1062" s="994"/>
      <c r="D1062" s="847"/>
      <c r="E1062" s="847"/>
      <c r="F1062" s="847"/>
    </row>
    <row r="1063" spans="1:6" x14ac:dyDescent="0.25">
      <c r="A1063" s="995"/>
      <c r="B1063" s="1000"/>
      <c r="C1063" s="994"/>
      <c r="D1063" s="847"/>
      <c r="E1063" s="847"/>
      <c r="F1063" s="847"/>
    </row>
    <row r="1064" spans="1:6" x14ac:dyDescent="0.25">
      <c r="A1064" s="961"/>
      <c r="B1064" s="1001"/>
      <c r="C1064" s="990"/>
      <c r="D1064" s="846"/>
      <c r="E1064" s="846"/>
      <c r="F1064" s="846"/>
    </row>
    <row r="1065" spans="1:6" x14ac:dyDescent="0.25">
      <c r="A1065" s="1002"/>
      <c r="B1065" s="1001"/>
      <c r="C1065" s="990"/>
      <c r="D1065" s="846"/>
      <c r="E1065" s="846"/>
      <c r="F1065" s="846"/>
    </row>
    <row r="1066" spans="1:6" x14ac:dyDescent="0.25">
      <c r="A1066" s="1002"/>
      <c r="B1066" s="1001"/>
      <c r="C1066" s="990"/>
      <c r="D1066" s="846"/>
      <c r="E1066" s="846"/>
      <c r="F1066" s="846"/>
    </row>
    <row r="1067" spans="1:6" x14ac:dyDescent="0.25">
      <c r="A1067" s="1002"/>
      <c r="B1067" s="1001"/>
      <c r="C1067" s="990"/>
      <c r="D1067" s="846"/>
      <c r="E1067" s="846"/>
      <c r="F1067" s="846"/>
    </row>
    <row r="1068" spans="1:6" x14ac:dyDescent="0.25">
      <c r="A1068" s="963"/>
      <c r="B1068" s="1000"/>
      <c r="C1068" s="990"/>
      <c r="D1068" s="846"/>
      <c r="E1068" s="846"/>
      <c r="F1068" s="846"/>
    </row>
    <row r="1069" spans="1:6" x14ac:dyDescent="0.25">
      <c r="A1069" s="995"/>
      <c r="B1069" s="1000"/>
      <c r="C1069" s="994"/>
      <c r="D1069" s="847"/>
      <c r="E1069" s="847"/>
      <c r="F1069" s="847"/>
    </row>
    <row r="1070" spans="1:6" x14ac:dyDescent="0.25">
      <c r="A1070" s="995"/>
      <c r="B1070" s="1000"/>
      <c r="C1070" s="994"/>
      <c r="D1070" s="847"/>
      <c r="E1070" s="847"/>
      <c r="F1070" s="847"/>
    </row>
    <row r="1071" spans="1:6" x14ac:dyDescent="0.25">
      <c r="A1071" s="995"/>
      <c r="B1071" s="1000"/>
      <c r="C1071" s="994"/>
      <c r="D1071" s="847"/>
      <c r="E1071" s="847"/>
      <c r="F1071" s="847"/>
    </row>
    <row r="1072" spans="1:6" x14ac:dyDescent="0.25">
      <c r="A1072" s="963"/>
      <c r="B1072" s="1000"/>
      <c r="C1072" s="990"/>
      <c r="D1072" s="846"/>
      <c r="E1072" s="846"/>
      <c r="F1072" s="846"/>
    </row>
    <row r="1073" spans="1:6" x14ac:dyDescent="0.25">
      <c r="A1073" s="995"/>
      <c r="B1073" s="1000"/>
      <c r="C1073" s="994"/>
      <c r="D1073" s="847"/>
      <c r="E1073" s="847"/>
      <c r="F1073" s="847"/>
    </row>
    <row r="1074" spans="1:6" x14ac:dyDescent="0.25">
      <c r="A1074" s="995"/>
      <c r="B1074" s="1000"/>
      <c r="C1074" s="994"/>
      <c r="D1074" s="847"/>
      <c r="E1074" s="847"/>
      <c r="F1074" s="847"/>
    </row>
    <row r="1075" spans="1:6" x14ac:dyDescent="0.25">
      <c r="A1075" s="995"/>
      <c r="B1075" s="1000"/>
      <c r="C1075" s="994"/>
      <c r="D1075" s="847"/>
      <c r="E1075" s="847"/>
      <c r="F1075" s="847"/>
    </row>
    <row r="1076" spans="1:6" ht="15.75" x14ac:dyDescent="0.25">
      <c r="A1076" s="1003"/>
      <c r="B1076" s="964"/>
      <c r="C1076" s="964"/>
      <c r="D1076" s="964"/>
      <c r="E1076" s="964"/>
      <c r="F1076" s="654"/>
    </row>
    <row r="1077" spans="1:6" x14ac:dyDescent="0.25">
      <c r="A1077" s="1004"/>
      <c r="B1077" s="1005"/>
      <c r="C1077" s="1006"/>
      <c r="D1077" s="848"/>
      <c r="E1077" s="848"/>
      <c r="F1077" s="848"/>
    </row>
    <row r="1078" spans="1:6" x14ac:dyDescent="0.25">
      <c r="A1078" s="1007"/>
      <c r="B1078" s="1005"/>
      <c r="C1078" s="1008"/>
      <c r="D1078" s="849"/>
      <c r="E1078" s="849"/>
      <c r="F1078" s="849"/>
    </row>
    <row r="1079" spans="1:6" ht="35.25" customHeight="1" x14ac:dyDescent="0.25">
      <c r="A1079" s="1007"/>
      <c r="B1079" s="1005"/>
      <c r="C1079" s="1008"/>
      <c r="D1079" s="849"/>
      <c r="E1079" s="849"/>
      <c r="F1079" s="849"/>
    </row>
    <row r="1080" spans="1:6" x14ac:dyDescent="0.25">
      <c r="A1080" s="1007"/>
      <c r="B1080" s="1005"/>
      <c r="C1080" s="1008"/>
      <c r="D1080" s="849"/>
      <c r="E1080" s="849"/>
      <c r="F1080" s="849"/>
    </row>
    <row r="1081" spans="1:6" x14ac:dyDescent="0.25">
      <c r="A1081" s="963"/>
      <c r="B1081" s="1000"/>
      <c r="C1081" s="990"/>
      <c r="D1081" s="846"/>
      <c r="E1081" s="846"/>
      <c r="F1081" s="846"/>
    </row>
    <row r="1082" spans="1:6" x14ac:dyDescent="0.25">
      <c r="A1082" s="995"/>
      <c r="B1082" s="1000"/>
      <c r="C1082" s="994"/>
      <c r="D1082" s="847"/>
      <c r="E1082" s="847"/>
      <c r="F1082" s="847"/>
    </row>
    <row r="1083" spans="1:6" x14ac:dyDescent="0.25">
      <c r="A1083" s="995"/>
      <c r="B1083" s="1000"/>
      <c r="C1083" s="994"/>
      <c r="D1083" s="847"/>
      <c r="E1083" s="847"/>
      <c r="F1083" s="847"/>
    </row>
    <row r="1084" spans="1:6" x14ac:dyDescent="0.25">
      <c r="A1084" s="995"/>
      <c r="B1084" s="1000"/>
      <c r="C1084" s="994"/>
      <c r="D1084" s="847"/>
      <c r="E1084" s="847"/>
      <c r="F1084" s="847"/>
    </row>
    <row r="1085" spans="1:6" x14ac:dyDescent="0.25">
      <c r="A1085" s="963"/>
      <c r="B1085" s="1000"/>
      <c r="C1085" s="990"/>
      <c r="D1085" s="846"/>
      <c r="E1085" s="846"/>
      <c r="F1085" s="846"/>
    </row>
    <row r="1086" spans="1:6" x14ac:dyDescent="0.25">
      <c r="A1086" s="995"/>
      <c r="B1086" s="1000"/>
      <c r="C1086" s="994"/>
      <c r="D1086" s="847"/>
      <c r="E1086" s="847"/>
      <c r="F1086" s="847"/>
    </row>
    <row r="1087" spans="1:6" x14ac:dyDescent="0.25">
      <c r="A1087" s="995"/>
      <c r="B1087" s="1000"/>
      <c r="C1087" s="994"/>
      <c r="D1087" s="847"/>
      <c r="E1087" s="847"/>
      <c r="F1087" s="847"/>
    </row>
    <row r="1088" spans="1:6" x14ac:dyDescent="0.25">
      <c r="A1088" s="995"/>
      <c r="B1088" s="1000"/>
      <c r="C1088" s="994"/>
      <c r="D1088" s="847"/>
      <c r="E1088" s="847"/>
      <c r="F1088" s="847"/>
    </row>
    <row r="1089" spans="1:5" x14ac:dyDescent="0.25">
      <c r="A1089" s="953"/>
      <c r="B1089" s="953"/>
      <c r="C1089" s="953"/>
      <c r="D1089" s="953"/>
      <c r="E1089" s="953"/>
    </row>
    <row r="1090" spans="1:5" x14ac:dyDescent="0.25">
      <c r="A1090" s="142"/>
      <c r="B1090" s="142"/>
      <c r="C1090" s="142"/>
      <c r="D1090" s="142"/>
      <c r="E1090" s="142"/>
    </row>
  </sheetData>
  <autoFilter ref="A5:E962" xr:uid="{00000000-0009-0000-0000-000004000000}"/>
  <mergeCells count="369">
    <mergeCell ref="A187:A190"/>
    <mergeCell ref="A228:A231"/>
    <mergeCell ref="A258:A262"/>
    <mergeCell ref="B238:B242"/>
    <mergeCell ref="A238:A242"/>
    <mergeCell ref="B243:B247"/>
    <mergeCell ref="B248:B252"/>
    <mergeCell ref="A243:A247"/>
    <mergeCell ref="A248:A252"/>
    <mergeCell ref="B253:B257"/>
    <mergeCell ref="A253:A257"/>
    <mergeCell ref="A213:A215"/>
    <mergeCell ref="A216:A218"/>
    <mergeCell ref="B228:B231"/>
    <mergeCell ref="B223:B226"/>
    <mergeCell ref="A223:A226"/>
    <mergeCell ref="B216:B218"/>
    <mergeCell ref="A955:A958"/>
    <mergeCell ref="B955:B958"/>
    <mergeCell ref="A959:A962"/>
    <mergeCell ref="B959:B962"/>
    <mergeCell ref="A868:E868"/>
    <mergeCell ref="A871:B874"/>
    <mergeCell ref="A894:E894"/>
    <mergeCell ref="A896:A899"/>
    <mergeCell ref="B896:B899"/>
    <mergeCell ref="A900:A903"/>
    <mergeCell ref="B900:B903"/>
    <mergeCell ref="A904:A907"/>
    <mergeCell ref="B904:B907"/>
    <mergeCell ref="A924:A927"/>
    <mergeCell ref="B924:B927"/>
    <mergeCell ref="A928:A931"/>
    <mergeCell ref="B928:B931"/>
    <mergeCell ref="A932:A935"/>
    <mergeCell ref="B932:B935"/>
    <mergeCell ref="A936:A939"/>
    <mergeCell ref="A912:A915"/>
    <mergeCell ref="B912:B915"/>
    <mergeCell ref="B944:B947"/>
    <mergeCell ref="A948:E948"/>
    <mergeCell ref="A754:A757"/>
    <mergeCell ref="B754:B757"/>
    <mergeCell ref="A766:E766"/>
    <mergeCell ref="A800:E800"/>
    <mergeCell ref="A803:B806"/>
    <mergeCell ref="A812:E812"/>
    <mergeCell ref="A815:B815"/>
    <mergeCell ref="A819:E819"/>
    <mergeCell ref="A758:A761"/>
    <mergeCell ref="B758:B761"/>
    <mergeCell ref="A762:A765"/>
    <mergeCell ref="B762:B765"/>
    <mergeCell ref="B780:B783"/>
    <mergeCell ref="A780:A783"/>
    <mergeCell ref="B784:B787"/>
    <mergeCell ref="A784:A787"/>
    <mergeCell ref="A788:A791"/>
    <mergeCell ref="B788:B791"/>
    <mergeCell ref="A792:A795"/>
    <mergeCell ref="B792:B795"/>
    <mergeCell ref="A796:A799"/>
    <mergeCell ref="B796:B799"/>
    <mergeCell ref="A769:B772"/>
    <mergeCell ref="A951:A954"/>
    <mergeCell ref="B951:B954"/>
    <mergeCell ref="A830:B833"/>
    <mergeCell ref="A822:B825"/>
    <mergeCell ref="A828:E828"/>
    <mergeCell ref="A908:A911"/>
    <mergeCell ref="B908:B911"/>
    <mergeCell ref="A916:A919"/>
    <mergeCell ref="B916:B919"/>
    <mergeCell ref="A920:A923"/>
    <mergeCell ref="B920:B923"/>
    <mergeCell ref="A944:A947"/>
    <mergeCell ref="B881:B883"/>
    <mergeCell ref="A881:A883"/>
    <mergeCell ref="B884:B886"/>
    <mergeCell ref="A884:A886"/>
    <mergeCell ref="B875:B877"/>
    <mergeCell ref="A875:A877"/>
    <mergeCell ref="B887:B889"/>
    <mergeCell ref="A887:A889"/>
    <mergeCell ref="B936:B939"/>
    <mergeCell ref="A940:A943"/>
    <mergeCell ref="B940:B943"/>
    <mergeCell ref="A744:A745"/>
    <mergeCell ref="B744:B745"/>
    <mergeCell ref="A747:E747"/>
    <mergeCell ref="A750:B753"/>
    <mergeCell ref="A748:A749"/>
    <mergeCell ref="B748:B749"/>
    <mergeCell ref="C748:C749"/>
    <mergeCell ref="D748:D749"/>
    <mergeCell ref="E748:E749"/>
    <mergeCell ref="B612:B615"/>
    <mergeCell ref="A612:A615"/>
    <mergeCell ref="B576:B579"/>
    <mergeCell ref="A616:A619"/>
    <mergeCell ref="B616:B619"/>
    <mergeCell ref="A600:A603"/>
    <mergeCell ref="B600:B603"/>
    <mergeCell ref="A604:A607"/>
    <mergeCell ref="A596:A599"/>
    <mergeCell ref="B596:B599"/>
    <mergeCell ref="B537:B540"/>
    <mergeCell ref="B517:B520"/>
    <mergeCell ref="B456:B459"/>
    <mergeCell ref="A456:A459"/>
    <mergeCell ref="B557:B560"/>
    <mergeCell ref="B568:B569"/>
    <mergeCell ref="A563:B567"/>
    <mergeCell ref="E570:E571"/>
    <mergeCell ref="A720:E720"/>
    <mergeCell ref="A652:A655"/>
    <mergeCell ref="B648:B651"/>
    <mergeCell ref="B652:B655"/>
    <mergeCell ref="A632:A635"/>
    <mergeCell ref="B632:B635"/>
    <mergeCell ref="A620:A623"/>
    <mergeCell ref="B620:B623"/>
    <mergeCell ref="A624:A627"/>
    <mergeCell ref="B624:B627"/>
    <mergeCell ref="B694:B697"/>
    <mergeCell ref="A694:A697"/>
    <mergeCell ref="A686:A689"/>
    <mergeCell ref="B690:B693"/>
    <mergeCell ref="A648:A651"/>
    <mergeCell ref="B580:B583"/>
    <mergeCell ref="A664:E664"/>
    <mergeCell ref="B670:B673"/>
    <mergeCell ref="A670:A673"/>
    <mergeCell ref="B674:B677"/>
    <mergeCell ref="A690:A693"/>
    <mergeCell ref="B698:B701"/>
    <mergeCell ref="B686:B689"/>
    <mergeCell ref="A698:A701"/>
    <mergeCell ref="A549:A552"/>
    <mergeCell ref="B584:B587"/>
    <mergeCell ref="A584:A587"/>
    <mergeCell ref="A568:A569"/>
    <mergeCell ref="A570:A571"/>
    <mergeCell ref="B570:B571"/>
    <mergeCell ref="C570:C571"/>
    <mergeCell ref="D570:D571"/>
    <mergeCell ref="A557:A560"/>
    <mergeCell ref="A576:A579"/>
    <mergeCell ref="B666:B669"/>
    <mergeCell ref="B604:B607"/>
    <mergeCell ref="A608:A611"/>
    <mergeCell ref="B608:B611"/>
    <mergeCell ref="B628:B631"/>
    <mergeCell ref="A628:A631"/>
    <mergeCell ref="A723:B728"/>
    <mergeCell ref="A729:A733"/>
    <mergeCell ref="B729:B733"/>
    <mergeCell ref="C666:C669"/>
    <mergeCell ref="D666:D669"/>
    <mergeCell ref="E666:E669"/>
    <mergeCell ref="A666:A669"/>
    <mergeCell ref="A738:A740"/>
    <mergeCell ref="B738:B740"/>
    <mergeCell ref="C739:C740"/>
    <mergeCell ref="D739:D740"/>
    <mergeCell ref="E739:E740"/>
    <mergeCell ref="B682:B685"/>
    <mergeCell ref="A682:A685"/>
    <mergeCell ref="B678:B681"/>
    <mergeCell ref="A678:A681"/>
    <mergeCell ref="A674:A677"/>
    <mergeCell ref="A721:A722"/>
    <mergeCell ref="B721:B722"/>
    <mergeCell ref="C721:C722"/>
    <mergeCell ref="D721:D722"/>
    <mergeCell ref="E721:E722"/>
    <mergeCell ref="H363:H371"/>
    <mergeCell ref="G375:G376"/>
    <mergeCell ref="H375:H376"/>
    <mergeCell ref="A637:E637"/>
    <mergeCell ref="A640:B642"/>
    <mergeCell ref="B468:B471"/>
    <mergeCell ref="B472:B475"/>
    <mergeCell ref="B476:B479"/>
    <mergeCell ref="A580:A583"/>
    <mergeCell ref="A588:A591"/>
    <mergeCell ref="B588:B591"/>
    <mergeCell ref="A561:E561"/>
    <mergeCell ref="A464:A467"/>
    <mergeCell ref="A460:A463"/>
    <mergeCell ref="B375:B379"/>
    <mergeCell ref="A375:A379"/>
    <mergeCell ref="B408:B411"/>
    <mergeCell ref="A408:A411"/>
    <mergeCell ref="G363:G371"/>
    <mergeCell ref="E499:E500"/>
    <mergeCell ref="A496:A500"/>
    <mergeCell ref="C499:C500"/>
    <mergeCell ref="D499:D500"/>
    <mergeCell ref="A545:A548"/>
    <mergeCell ref="I370:I371"/>
    <mergeCell ref="B320:B322"/>
    <mergeCell ref="A277:A279"/>
    <mergeCell ref="B284:B286"/>
    <mergeCell ref="A323:A325"/>
    <mergeCell ref="B323:B325"/>
    <mergeCell ref="A326:A328"/>
    <mergeCell ref="A367:A369"/>
    <mergeCell ref="B326:B328"/>
    <mergeCell ref="B367:B369"/>
    <mergeCell ref="G344:K344"/>
    <mergeCell ref="G345:G346"/>
    <mergeCell ref="H345:H346"/>
    <mergeCell ref="I345:I346"/>
    <mergeCell ref="J370:J371"/>
    <mergeCell ref="A341:E341"/>
    <mergeCell ref="B349:B351"/>
    <mergeCell ref="E349:E351"/>
    <mergeCell ref="K370:K371"/>
    <mergeCell ref="J345:J346"/>
    <mergeCell ref="K345:K346"/>
    <mergeCell ref="H353:H359"/>
    <mergeCell ref="G353:G359"/>
    <mergeCell ref="A320:A322"/>
    <mergeCell ref="B120:B122"/>
    <mergeCell ref="A120:A122"/>
    <mergeCell ref="A208:A211"/>
    <mergeCell ref="B93:B94"/>
    <mergeCell ref="B166:B168"/>
    <mergeCell ref="A166:A168"/>
    <mergeCell ref="B170:B173"/>
    <mergeCell ref="A170:A173"/>
    <mergeCell ref="B123:B124"/>
    <mergeCell ref="A123:A124"/>
    <mergeCell ref="A161:A164"/>
    <mergeCell ref="B208:B211"/>
    <mergeCell ref="B175:B178"/>
    <mergeCell ref="A175:A178"/>
    <mergeCell ref="A153:E153"/>
    <mergeCell ref="A116:A117"/>
    <mergeCell ref="B116:B117"/>
    <mergeCell ref="A118:A119"/>
    <mergeCell ref="B118:B119"/>
    <mergeCell ref="A156:B160"/>
    <mergeCell ref="A179:A182"/>
    <mergeCell ref="A93:A94"/>
    <mergeCell ref="B161:B164"/>
    <mergeCell ref="B179:B182"/>
    <mergeCell ref="A656:A659"/>
    <mergeCell ref="B501:B504"/>
    <mergeCell ref="B505:B508"/>
    <mergeCell ref="B509:B512"/>
    <mergeCell ref="B513:B516"/>
    <mergeCell ref="A517:A520"/>
    <mergeCell ref="A521:A524"/>
    <mergeCell ref="A529:A532"/>
    <mergeCell ref="A525:A528"/>
    <mergeCell ref="A537:A540"/>
    <mergeCell ref="A513:A516"/>
    <mergeCell ref="A509:A512"/>
    <mergeCell ref="A644:A647"/>
    <mergeCell ref="B644:B647"/>
    <mergeCell ref="B656:B659"/>
    <mergeCell ref="A592:A595"/>
    <mergeCell ref="B592:B595"/>
    <mergeCell ref="A501:A504"/>
    <mergeCell ref="A505:A508"/>
    <mergeCell ref="B533:B536"/>
    <mergeCell ref="A533:A536"/>
    <mergeCell ref="B521:B524"/>
    <mergeCell ref="B525:B528"/>
    <mergeCell ref="B529:B532"/>
    <mergeCell ref="A660:A663"/>
    <mergeCell ref="B660:B663"/>
    <mergeCell ref="B549:B552"/>
    <mergeCell ref="E1:G1"/>
    <mergeCell ref="A3:A4"/>
    <mergeCell ref="B3:B4"/>
    <mergeCell ref="C3:C4"/>
    <mergeCell ref="E3:E4"/>
    <mergeCell ref="D3:D4"/>
    <mergeCell ref="B2:E2"/>
    <mergeCell ref="B47:B49"/>
    <mergeCell ref="A5:E5"/>
    <mergeCell ref="A12:A15"/>
    <mergeCell ref="B12:B15"/>
    <mergeCell ref="A47:A49"/>
    <mergeCell ref="B7:B11"/>
    <mergeCell ref="A7:A11"/>
    <mergeCell ref="B213:B215"/>
    <mergeCell ref="B541:B544"/>
    <mergeCell ref="A541:A544"/>
    <mergeCell ref="B553:B556"/>
    <mergeCell ref="A553:A556"/>
    <mergeCell ref="B545:B548"/>
    <mergeCell ref="A436:A439"/>
    <mergeCell ref="B380:B384"/>
    <mergeCell ref="A380:A384"/>
    <mergeCell ref="A448:A451"/>
    <mergeCell ref="A444:A447"/>
    <mergeCell ref="B187:B190"/>
    <mergeCell ref="B232:B235"/>
    <mergeCell ref="A429:E429"/>
    <mergeCell ref="A432:B435"/>
    <mergeCell ref="B436:B439"/>
    <mergeCell ref="A270:A272"/>
    <mergeCell ref="B440:B443"/>
    <mergeCell ref="B444:B447"/>
    <mergeCell ref="B448:B451"/>
    <mergeCell ref="B404:B407"/>
    <mergeCell ref="A404:A407"/>
    <mergeCell ref="A232:A235"/>
    <mergeCell ref="B277:B279"/>
    <mergeCell ref="A284:A286"/>
    <mergeCell ref="A349:A351"/>
    <mergeCell ref="B370:B374"/>
    <mergeCell ref="B270:B272"/>
    <mergeCell ref="A268:E268"/>
    <mergeCell ref="B258:B262"/>
    <mergeCell ref="B263:B267"/>
    <mergeCell ref="B452:B455"/>
    <mergeCell ref="A492:A495"/>
    <mergeCell ref="A472:A475"/>
    <mergeCell ref="A476:A479"/>
    <mergeCell ref="B488:B491"/>
    <mergeCell ref="B492:B495"/>
    <mergeCell ref="B464:B467"/>
    <mergeCell ref="A440:A443"/>
    <mergeCell ref="A488:A491"/>
    <mergeCell ref="A484:A487"/>
    <mergeCell ref="A480:A483"/>
    <mergeCell ref="A468:A471"/>
    <mergeCell ref="B480:B483"/>
    <mergeCell ref="B484:B487"/>
    <mergeCell ref="B460:B463"/>
    <mergeCell ref="A452:A455"/>
    <mergeCell ref="B50:B54"/>
    <mergeCell ref="A50:A54"/>
    <mergeCell ref="B98:B101"/>
    <mergeCell ref="A98:A101"/>
    <mergeCell ref="A109:A111"/>
    <mergeCell ref="B109:B111"/>
    <mergeCell ref="A112:A114"/>
    <mergeCell ref="B112:B114"/>
    <mergeCell ref="B67:B68"/>
    <mergeCell ref="A67:A68"/>
    <mergeCell ref="A91:A92"/>
    <mergeCell ref="B91:B92"/>
    <mergeCell ref="B102:B104"/>
    <mergeCell ref="A102:A104"/>
    <mergeCell ref="A370:A374"/>
    <mergeCell ref="B290:B292"/>
    <mergeCell ref="A290:A292"/>
    <mergeCell ref="C349:C351"/>
    <mergeCell ref="D349:D351"/>
    <mergeCell ref="A263:A267"/>
    <mergeCell ref="B364:B366"/>
    <mergeCell ref="A364:A366"/>
    <mergeCell ref="B354:B356"/>
    <mergeCell ref="A354:A356"/>
    <mergeCell ref="B329:B331"/>
    <mergeCell ref="A329:A331"/>
    <mergeCell ref="B332:B334"/>
    <mergeCell ref="A332:A334"/>
    <mergeCell ref="B335:B337"/>
    <mergeCell ref="B338:B340"/>
    <mergeCell ref="A335:A337"/>
    <mergeCell ref="A338:A340"/>
    <mergeCell ref="A344:B348"/>
  </mergeCells>
  <phoneticPr fontId="0" type="noConversion"/>
  <pageMargins left="0.23622047244094491" right="0.23622047244094491" top="0.74803149606299213" bottom="0.74803149606299213" header="0.31496062992125984" footer="0.31496062992125984"/>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I32" sqref="I32"/>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3"/>
  <sheetViews>
    <sheetView zoomScaleNormal="100" zoomScaleSheetLayoutView="100" workbookViewId="0">
      <selection activeCell="A2" sqref="A2:C2"/>
    </sheetView>
  </sheetViews>
  <sheetFormatPr defaultColWidth="9.140625" defaultRowHeight="15" x14ac:dyDescent="0.25"/>
  <cols>
    <col min="1" max="1" width="38.28515625" style="3" customWidth="1"/>
    <col min="2" max="2" width="26.42578125" style="3" customWidth="1"/>
    <col min="3" max="3" width="37.28515625" style="3" customWidth="1"/>
    <col min="4" max="16384" width="9.140625" style="3"/>
  </cols>
  <sheetData>
    <row r="1" spans="1:3" s="2" customFormat="1" ht="21" customHeight="1" x14ac:dyDescent="0.25">
      <c r="A1" s="6"/>
      <c r="B1" s="6"/>
      <c r="C1" s="10" t="s">
        <v>426</v>
      </c>
    </row>
    <row r="2" spans="1:3" s="2" customFormat="1" ht="130.5" customHeight="1" x14ac:dyDescent="0.25">
      <c r="A2" s="2153" t="s">
        <v>513</v>
      </c>
      <c r="B2" s="2153"/>
      <c r="C2" s="2153"/>
    </row>
    <row r="3" spans="1:3" ht="21" x14ac:dyDescent="0.35">
      <c r="A3" s="172"/>
      <c r="B3" s="172"/>
      <c r="C3" s="172"/>
    </row>
  </sheetData>
  <mergeCells count="1">
    <mergeCell ref="A2:C2"/>
  </mergeCells>
  <phoneticPr fontId="0" type="noConversion"/>
  <pageMargins left="0.70866141732283472" right="0.70866141732283472" top="0.74803149606299213" bottom="0.74803149606299213" header="0.31496062992125984" footer="0.31496062992125984"/>
  <pageSetup paperSize="9" scale="85"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Форма 7</vt:lpstr>
      <vt:lpstr>Лист3</vt:lpstr>
      <vt:lpstr>Лист2</vt:lpstr>
      <vt:lpstr>Лист1</vt:lpstr>
      <vt:lpstr>Форма 8</vt:lpstr>
      <vt:lpstr>Лист4</vt:lpstr>
      <vt:lpstr>Форма 10</vt:lpstr>
      <vt:lpstr>'Форма 10'!Область_печати</vt:lpstr>
      <vt:lpstr>'Форма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dc:creator>
  <cp:lastModifiedBy>Soboleva</cp:lastModifiedBy>
  <cp:lastPrinted>2024-08-21T06:00:43Z</cp:lastPrinted>
  <dcterms:created xsi:type="dcterms:W3CDTF">2013-11-11T03:32:15Z</dcterms:created>
  <dcterms:modified xsi:type="dcterms:W3CDTF">2024-09-18T00:51:54Z</dcterms:modified>
</cp:coreProperties>
</file>