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Бюджет 2025 года\Приказ 65\"/>
    </mc:Choice>
  </mc:AlternateContent>
  <bookViews>
    <workbookView xWindow="390" yWindow="615" windowWidth="19440" windowHeight="6345"/>
  </bookViews>
  <sheets>
    <sheet name="Доходы" sheetId="2" r:id="rId1"/>
  </sheets>
  <definedNames>
    <definedName name="_xlnm.Print_Titles" localSheetId="0">Доходы!$5:$6</definedName>
  </definedNames>
  <calcPr calcId="162913"/>
</workbook>
</file>

<file path=xl/calcChain.xml><?xml version="1.0" encoding="utf-8"?>
<calcChain xmlns="http://schemas.openxmlformats.org/spreadsheetml/2006/main">
  <c r="I57" i="2" l="1"/>
  <c r="E54" i="2" l="1"/>
  <c r="G54" i="2"/>
  <c r="F54" i="2"/>
  <c r="L9" i="2"/>
  <c r="L11" i="2"/>
  <c r="L13" i="2"/>
  <c r="L15" i="2"/>
  <c r="L16" i="2"/>
  <c r="L18" i="2"/>
  <c r="L19" i="2"/>
  <c r="L21" i="2"/>
  <c r="L23" i="2"/>
  <c r="L24" i="2"/>
  <c r="L25" i="2"/>
  <c r="L27" i="2"/>
  <c r="L29" i="2"/>
  <c r="L30" i="2"/>
  <c r="L32" i="2"/>
  <c r="L33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2" i="2"/>
  <c r="L55" i="2"/>
  <c r="L56" i="2"/>
  <c r="L57" i="2"/>
  <c r="L58" i="2"/>
  <c r="L59" i="2"/>
  <c r="J9" i="2"/>
  <c r="J11" i="2"/>
  <c r="J13" i="2"/>
  <c r="J14" i="2"/>
  <c r="J15" i="2"/>
  <c r="J16" i="2"/>
  <c r="J18" i="2"/>
  <c r="J19" i="2"/>
  <c r="J21" i="2"/>
  <c r="J23" i="2"/>
  <c r="J24" i="2"/>
  <c r="J25" i="2"/>
  <c r="J27" i="2"/>
  <c r="J29" i="2"/>
  <c r="J30" i="2"/>
  <c r="J32" i="2"/>
  <c r="J33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1" i="2"/>
  <c r="J52" i="2"/>
  <c r="J55" i="2"/>
  <c r="J56" i="2"/>
  <c r="J57" i="2"/>
  <c r="J58" i="2"/>
  <c r="J59" i="2"/>
  <c r="J60" i="2"/>
  <c r="K9" i="2"/>
  <c r="K11" i="2"/>
  <c r="K13" i="2"/>
  <c r="K14" i="2"/>
  <c r="K15" i="2"/>
  <c r="K16" i="2"/>
  <c r="K18" i="2"/>
  <c r="K19" i="2"/>
  <c r="K21" i="2"/>
  <c r="K23" i="2"/>
  <c r="K24" i="2"/>
  <c r="K25" i="2"/>
  <c r="K27" i="2"/>
  <c r="K29" i="2"/>
  <c r="K30" i="2"/>
  <c r="K32" i="2"/>
  <c r="K33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1" i="2"/>
  <c r="K52" i="2"/>
  <c r="K55" i="2"/>
  <c r="K56" i="2"/>
  <c r="K57" i="2"/>
  <c r="K58" i="2"/>
  <c r="K59" i="2"/>
  <c r="K60" i="2"/>
  <c r="H54" i="2" l="1"/>
  <c r="L54" i="2" l="1"/>
  <c r="K54" i="2"/>
  <c r="I52" i="2"/>
  <c r="F20" i="2"/>
  <c r="G20" i="2"/>
  <c r="H20" i="2"/>
  <c r="E20" i="2"/>
  <c r="J20" i="2" l="1"/>
  <c r="K20" i="2"/>
  <c r="L20" i="2"/>
  <c r="E50" i="2"/>
  <c r="D31" i="2" l="1"/>
  <c r="D28" i="2"/>
  <c r="D26" i="2"/>
  <c r="D22" i="2"/>
  <c r="I20" i="2"/>
  <c r="D8" i="2"/>
  <c r="D34" i="2"/>
  <c r="D50" i="2"/>
  <c r="D7" i="2" l="1"/>
  <c r="D54" i="2"/>
  <c r="D53" i="2" l="1"/>
  <c r="D61" i="2" s="1"/>
  <c r="J54" i="2"/>
  <c r="I54" i="2"/>
  <c r="I9" i="2" l="1"/>
  <c r="I11" i="2"/>
  <c r="I13" i="2"/>
  <c r="I14" i="2"/>
  <c r="I15" i="2"/>
  <c r="I16" i="2"/>
  <c r="I18" i="2"/>
  <c r="I19" i="2"/>
  <c r="I21" i="2"/>
  <c r="I23" i="2"/>
  <c r="I24" i="2"/>
  <c r="I25" i="2"/>
  <c r="I27" i="2"/>
  <c r="I29" i="2"/>
  <c r="I30" i="2"/>
  <c r="I32" i="2"/>
  <c r="I33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1" i="2"/>
  <c r="I55" i="2"/>
  <c r="I56" i="2"/>
  <c r="I58" i="2"/>
  <c r="I59" i="2"/>
  <c r="I60" i="2"/>
  <c r="E12" i="2" l="1"/>
  <c r="F53" i="2" l="1"/>
  <c r="J53" i="2" l="1"/>
  <c r="I53" i="2"/>
  <c r="E34" i="2"/>
  <c r="F34" i="2"/>
  <c r="G34" i="2"/>
  <c r="H34" i="2"/>
  <c r="G12" i="2"/>
  <c r="H12" i="2"/>
  <c r="F12" i="2"/>
  <c r="E53" i="2"/>
  <c r="K53" i="2" s="1"/>
  <c r="G53" i="2"/>
  <c r="H53" i="2"/>
  <c r="F50" i="2"/>
  <c r="G50" i="2"/>
  <c r="H50" i="2"/>
  <c r="E31" i="2"/>
  <c r="F31" i="2"/>
  <c r="G31" i="2"/>
  <c r="H31" i="2"/>
  <c r="E28" i="2"/>
  <c r="F28" i="2"/>
  <c r="G28" i="2"/>
  <c r="H28" i="2"/>
  <c r="E26" i="2"/>
  <c r="F26" i="2"/>
  <c r="G26" i="2"/>
  <c r="H26" i="2"/>
  <c r="E22" i="2"/>
  <c r="F22" i="2"/>
  <c r="G22" i="2"/>
  <c r="H22" i="2"/>
  <c r="E17" i="2"/>
  <c r="F17" i="2"/>
  <c r="G17" i="2"/>
  <c r="H17" i="2"/>
  <c r="E10" i="2"/>
  <c r="F10" i="2"/>
  <c r="G10" i="2"/>
  <c r="H10" i="2"/>
  <c r="E8" i="2"/>
  <c r="F8" i="2"/>
  <c r="G8" i="2"/>
  <c r="H8" i="2"/>
  <c r="L22" i="2" l="1"/>
  <c r="K22" i="2"/>
  <c r="J22" i="2"/>
  <c r="J26" i="2"/>
  <c r="L26" i="2"/>
  <c r="K26" i="2"/>
  <c r="K50" i="2"/>
  <c r="J50" i="2"/>
  <c r="L50" i="2"/>
  <c r="L8" i="2"/>
  <c r="J8" i="2"/>
  <c r="K8" i="2"/>
  <c r="L12" i="2"/>
  <c r="J12" i="2"/>
  <c r="K12" i="2"/>
  <c r="J10" i="2"/>
  <c r="L10" i="2"/>
  <c r="K10" i="2"/>
  <c r="L28" i="2"/>
  <c r="J28" i="2"/>
  <c r="K28" i="2"/>
  <c r="K34" i="2"/>
  <c r="J34" i="2"/>
  <c r="L34" i="2"/>
  <c r="K17" i="2"/>
  <c r="L17" i="2"/>
  <c r="J17" i="2"/>
  <c r="K31" i="2"/>
  <c r="L31" i="2"/>
  <c r="J31" i="2"/>
  <c r="L53" i="2"/>
  <c r="I8" i="2"/>
  <c r="I10" i="2"/>
  <c r="I28" i="2"/>
  <c r="I50" i="2"/>
  <c r="I34" i="2"/>
  <c r="I17" i="2"/>
  <c r="I22" i="2"/>
  <c r="I26" i="2"/>
  <c r="I31" i="2"/>
  <c r="I12" i="2"/>
  <c r="F7" i="2"/>
  <c r="G7" i="2"/>
  <c r="G61" i="2" s="1"/>
  <c r="E7" i="2"/>
  <c r="H7" i="2"/>
  <c r="H61" i="2" s="1"/>
  <c r="L7" i="2" l="1"/>
  <c r="J7" i="2"/>
  <c r="K7" i="2"/>
  <c r="I7" i="2"/>
  <c r="F61" i="2"/>
  <c r="E61" i="2"/>
  <c r="L61" i="2" l="1"/>
  <c r="K61" i="2"/>
  <c r="J61" i="2"/>
  <c r="I61" i="2"/>
</calcChain>
</file>

<file path=xl/sharedStrings.xml><?xml version="1.0" encoding="utf-8"?>
<sst xmlns="http://schemas.openxmlformats.org/spreadsheetml/2006/main" count="177" uniqueCount="125">
  <si>
    <t>Наименование</t>
  </si>
  <si>
    <t>Прогноз</t>
  </si>
  <si>
    <t>Доходы всего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</si>
  <si>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</si>
  <si>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</si>
  <si>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</si>
  <si>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</si>
  <si>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</si>
  <si>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</si>
  <si>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</si>
  <si>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</si>
  <si>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</si>
  <si>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</si>
  <si>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</si>
  <si>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</si>
  <si>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</si>
  <si>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про пользовании природными ресурсами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</si>
  <si>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</si>
  <si>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</si>
  <si>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</si>
  <si>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</si>
  <si>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</si>
  <si>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Денежные взыскания (штрафы) за нарушение законодательства о налогах и сборах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</si>
  <si>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</si>
  <si>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</si>
  <si>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</si>
  <si>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</si>
  <si>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</si>
  <si>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</si>
  <si>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</si>
  <si>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</si>
  <si>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</si>
  <si>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</si>
  <si>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</si>
  <si>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</si>
  <si>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</si>
  <si>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</si>
  <si>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</si>
  <si>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</si>
  <si>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</si>
  <si>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Возвраты остатков субсидий, субвенций и иных межбюджетных трансфертов, имеющих целевое назначение, прошлых лет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</si>
  <si>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</si>
  <si>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</si>
  <si>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</si>
  <si>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</si>
  <si>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</si>
  <si>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</si>
  <si>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Невыясненные поступления</t>
  </si>
  <si>
    <t>Налог, взимаемый в связи с применением упрощенной системы налогообложения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</si>
  <si>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</si>
  <si>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</si>
  <si>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</si>
  <si>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>Платежи в целях возмещения причиненного ущерба (убытков)</t>
  </si>
  <si>
    <t>Код бюджетной классификации</t>
  </si>
  <si>
    <t>000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</si>
  <si>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</si>
  <si>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</si>
  <si>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</si>
  <si>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</si>
  <si>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</si>
  <si>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</si>
  <si>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1 05 01010 01 0000 110</t>
  </si>
  <si>
    <t>1 05 02000 02 0000 110</t>
  </si>
  <si>
    <t>1 05 03000 01 0000 110</t>
  </si>
  <si>
    <t>1 05 04000 02 0000 110</t>
  </si>
  <si>
    <t>1 06 00000 00 0000 000</t>
  </si>
  <si>
    <t>1 06 01000 00 0000 110</t>
  </si>
  <si>
    <t>1 06 06000 00 0000 110</t>
  </si>
  <si>
    <t xml:space="preserve">000 </t>
  </si>
  <si>
    <t>1 08 00000 00 0000 000</t>
  </si>
  <si>
    <t>1 08 03000 01 0000 110</t>
  </si>
  <si>
    <t>1 11 00000 00 0000 000</t>
  </si>
  <si>
    <t>1 11 01000 00 0000 120</t>
  </si>
  <si>
    <t>1 11 05000 00 0000 120</t>
  </si>
  <si>
    <t>1 11 09000 00 0000 120</t>
  </si>
  <si>
    <t>1 12 00000 00 0000 000</t>
  </si>
  <si>
    <t>1 12 01000 01 0000 120</t>
  </si>
  <si>
    <t>1 13 00000 00 0000 000</t>
  </si>
  <si>
    <t>1 13 01000 00 0000 130</t>
  </si>
  <si>
    <t>1 13 02000 00 0000 130</t>
  </si>
  <si>
    <t>1 14 00000 00 0000 000</t>
  </si>
  <si>
    <t>1 14 02000 00 0000 000</t>
  </si>
  <si>
    <t>1 14 06000 00 0000 430</t>
  </si>
  <si>
    <t>1 16 00000 00 0000 000</t>
  </si>
  <si>
    <t>1 16 01000 01 0000 140</t>
  </si>
  <si>
    <t>1 16 02000 02 0000 140</t>
  </si>
  <si>
    <t>1 16 03000 00 0000 140</t>
  </si>
  <si>
    <t>1 16 07000 01 0000 140</t>
  </si>
  <si>
    <t>1 16 10000 00 0000 140</t>
  </si>
  <si>
    <t>1 16 21000 00 0000 140</t>
  </si>
  <si>
    <t>1 16 08000 01 0000 140</t>
  </si>
  <si>
    <t>1 16 25000 00 0000 140</t>
  </si>
  <si>
    <t>1 16 28000 01 0000 140</t>
  </si>
  <si>
    <t>1 16 30000 01 0000 140</t>
  </si>
  <si>
    <t>1 16 33000 00 0000 140</t>
  </si>
  <si>
    <t>1 16 43000 01 0000 140</t>
  </si>
  <si>
    <t>1 16 51000 02 0000 140</t>
  </si>
  <si>
    <t>1 16 90000 00 0000 140</t>
  </si>
  <si>
    <t>1 17 00000 00 0000 000</t>
  </si>
  <si>
    <t>1 17 01000 00 0000 180</t>
  </si>
  <si>
    <t>2 00 00000 00 0000 000</t>
  </si>
  <si>
    <t>2 02 00000 00 0000 000</t>
  </si>
  <si>
    <t>2 02 10000 00 0000 150</t>
  </si>
  <si>
    <t>2 02 20000 00 0000 150</t>
  </si>
  <si>
    <t>2 02 30000 00 0000 150</t>
  </si>
  <si>
    <t>2 02 40000 00 0000 150</t>
  </si>
  <si>
    <t>2 07 00000 00 0000 000</t>
  </si>
  <si>
    <t>2 19 00000 00 0000 000</t>
  </si>
  <si>
    <t>Рублей</t>
  </si>
  <si>
    <t>Сведения о доходах бюджета по видам доходов на очередной финансовый год  и плановый период</t>
  </si>
  <si>
    <t>Доходы от продажи материальных и нематериальных активов</t>
  </si>
  <si>
    <t>1 16 11000 01 0000 140</t>
  </si>
  <si>
    <t>Платежи, уплачиваемые в целях возмещения вреда</t>
  </si>
  <si>
    <t>2025 год</t>
  </si>
  <si>
    <t>Штрафы, санкции,возмещение ущерба</t>
  </si>
  <si>
    <t>2026 год</t>
  </si>
  <si>
    <t>Инициативные платежи</t>
  </si>
  <si>
    <t>1 17 15020 14 0000 150</t>
  </si>
  <si>
    <t>Отчет за 2023 год</t>
  </si>
  <si>
    <t>Ожидаемые на 2024 год</t>
  </si>
  <si>
    <t>2027 год</t>
  </si>
  <si>
    <t>Отклонение прогноза 2025 года от отчета за 2023 год</t>
  </si>
  <si>
    <t>Отклонение прогноза 2025 года от ожидаемых 2024 года</t>
  </si>
  <si>
    <t>Отклонение прогноза 2025 года от отчета за 2023 год, %</t>
  </si>
  <si>
    <t>Отклонение прогноза 2025 года от ожидаемых 2024 года,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</si>
</sst>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6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65">
    <xf numFmtId="0" fontId="0" fillId="0" borderId="0" xfId="0"/>
    <xf numFmtId="0" fontId="17" fillId="0" borderId="1" xfId="1" applyNumberFormat="1" applyFont="1" applyProtection="1"/>
    <xf numFmtId="0" fontId="18" fillId="0" borderId="1" xfId="4" applyNumberFormat="1" applyFont="1" applyProtection="1"/>
    <xf numFmtId="0" fontId="19" fillId="0" borderId="1" xfId="5" applyNumberFormat="1" applyFont="1" applyProtection="1"/>
    <xf numFmtId="0" fontId="20" fillId="0" borderId="0" xfId="0" applyFont="1" applyProtection="1">
      <protection locked="0"/>
    </xf>
    <xf numFmtId="49" fontId="22" fillId="0" borderId="1" xfId="22" applyNumberFormat="1" applyFont="1" applyProtection="1"/>
    <xf numFmtId="0" fontId="24" fillId="0" borderId="0" xfId="0" applyFont="1" applyProtection="1">
      <protection locked="0"/>
    </xf>
    <xf numFmtId="0" fontId="24" fillId="0" borderId="46" xfId="48" applyNumberFormat="1" applyFont="1" applyBorder="1" applyAlignment="1" applyProtection="1">
      <alignment horizontal="left" vertical="top" wrapText="1"/>
    </xf>
    <xf numFmtId="49" fontId="24" fillId="0" borderId="49" xfId="48" applyNumberFormat="1" applyFont="1" applyBorder="1" applyAlignment="1" applyProtection="1">
      <alignment horizontal="left" vertical="top" wrapText="1"/>
    </xf>
    <xf numFmtId="49" fontId="24" fillId="0" borderId="51" xfId="48" applyNumberFormat="1" applyFont="1" applyBorder="1" applyAlignment="1" applyProtection="1">
      <alignment horizontal="left" vertical="top" wrapText="1"/>
    </xf>
    <xf numFmtId="4" fontId="24" fillId="0" borderId="51" xfId="40" applyNumberFormat="1" applyFont="1" applyBorder="1" applyAlignment="1" applyProtection="1">
      <alignment horizontal="center" vertical="center" shrinkToFit="1"/>
    </xf>
    <xf numFmtId="0" fontId="25" fillId="0" borderId="46" xfId="48" applyNumberFormat="1" applyFont="1" applyBorder="1" applyAlignment="1" applyProtection="1">
      <alignment horizontal="left" vertical="top" wrapText="1"/>
    </xf>
    <xf numFmtId="49" fontId="25" fillId="0" borderId="49" xfId="48" applyNumberFormat="1" applyFont="1" applyBorder="1" applyAlignment="1" applyProtection="1">
      <alignment horizontal="left" vertical="top" wrapText="1"/>
    </xf>
    <xf numFmtId="49" fontId="25" fillId="0" borderId="51" xfId="48" applyNumberFormat="1" applyFont="1" applyBorder="1" applyAlignment="1" applyProtection="1">
      <alignment horizontal="left" vertical="top" wrapText="1"/>
    </xf>
    <xf numFmtId="4" fontId="25" fillId="0" borderId="51" xfId="40" applyNumberFormat="1" applyFont="1" applyBorder="1" applyAlignment="1" applyProtection="1">
      <alignment horizontal="center" vertical="center" shrinkToFit="1"/>
    </xf>
    <xf numFmtId="0" fontId="25" fillId="0" borderId="0" xfId="0" applyFont="1" applyProtection="1">
      <protection locked="0"/>
    </xf>
    <xf numFmtId="49" fontId="24" fillId="0" borderId="56" xfId="48" applyNumberFormat="1" applyFont="1" applyBorder="1" applyAlignment="1" applyProtection="1">
      <alignment horizontal="left" vertical="top" wrapText="1"/>
    </xf>
    <xf numFmtId="49" fontId="24" fillId="0" borderId="57" xfId="48" applyNumberFormat="1" applyFont="1" applyBorder="1" applyAlignment="1" applyProtection="1">
      <alignment horizontal="left" vertical="top" wrapText="1"/>
    </xf>
    <xf numFmtId="0" fontId="25" fillId="0" borderId="46" xfId="43" applyNumberFormat="1" applyFont="1" applyFill="1" applyBorder="1" applyAlignment="1" applyProtection="1">
      <alignment horizontal="justify" vertical="top" wrapText="1"/>
    </xf>
    <xf numFmtId="49" fontId="25" fillId="0" borderId="49" xfId="43" applyNumberFormat="1" applyFont="1" applyFill="1" applyBorder="1" applyAlignment="1" applyProtection="1">
      <alignment horizontal="justify" vertical="top" wrapText="1"/>
    </xf>
    <xf numFmtId="49" fontId="25" fillId="0" borderId="51" xfId="43" applyNumberFormat="1" applyFont="1" applyFill="1" applyBorder="1" applyAlignment="1" applyProtection="1">
      <alignment horizontal="justify" vertical="top" wrapText="1"/>
    </xf>
    <xf numFmtId="0" fontId="25" fillId="0" borderId="49" xfId="48" applyNumberFormat="1" applyFont="1" applyBorder="1" applyAlignment="1" applyProtection="1">
      <alignment horizontal="left" vertical="top" wrapText="1"/>
    </xf>
    <xf numFmtId="49" fontId="25" fillId="0" borderId="54" xfId="48" applyNumberFormat="1" applyFont="1" applyBorder="1" applyAlignment="1" applyProtection="1">
      <alignment horizontal="left" vertical="top" wrapText="1"/>
    </xf>
    <xf numFmtId="49" fontId="25" fillId="0" borderId="55" xfId="48" applyNumberFormat="1" applyFont="1" applyBorder="1" applyAlignment="1" applyProtection="1">
      <alignment horizontal="left" vertical="top" wrapText="1"/>
    </xf>
    <xf numFmtId="49" fontId="25" fillId="0" borderId="52" xfId="48" applyNumberFormat="1" applyFont="1" applyBorder="1" applyAlignment="1" applyProtection="1">
      <alignment horizontal="left" vertical="top" wrapText="1"/>
    </xf>
    <xf numFmtId="49" fontId="25" fillId="0" borderId="53" xfId="48" applyNumberFormat="1" applyFont="1" applyBorder="1" applyAlignment="1" applyProtection="1">
      <alignment horizontal="left" vertical="top" wrapText="1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29" fillId="0" borderId="1" xfId="18" applyNumberFormat="1" applyFont="1" applyProtection="1"/>
    <xf numFmtId="0" fontId="29" fillId="2" borderId="1" xfId="54" applyNumberFormat="1" applyFont="1" applyProtection="1"/>
    <xf numFmtId="0" fontId="30" fillId="0" borderId="1" xfId="5" applyNumberFormat="1" applyFont="1" applyProtection="1"/>
    <xf numFmtId="0" fontId="31" fillId="0" borderId="0" xfId="0" applyFont="1" applyProtection="1">
      <protection locked="0"/>
    </xf>
    <xf numFmtId="4" fontId="33" fillId="0" borderId="46" xfId="40" applyNumberFormat="1" applyFont="1" applyBorder="1" applyAlignment="1" applyProtection="1">
      <alignment horizontal="center" vertical="center" shrinkToFit="1"/>
    </xf>
    <xf numFmtId="4" fontId="34" fillId="0" borderId="46" xfId="15" applyNumberFormat="1" applyFont="1" applyBorder="1" applyAlignment="1" applyProtection="1">
      <alignment horizontal="center" vertical="center"/>
    </xf>
    <xf numFmtId="4" fontId="34" fillId="0" borderId="46" xfId="40" applyNumberFormat="1" applyFont="1" applyBorder="1" applyAlignment="1" applyProtection="1">
      <alignment horizontal="center" vertical="center" shrinkToFit="1"/>
    </xf>
    <xf numFmtId="4" fontId="33" fillId="0" borderId="51" xfId="40" applyNumberFormat="1" applyFont="1" applyBorder="1" applyAlignment="1" applyProtection="1">
      <alignment horizontal="center" vertical="center" shrinkToFit="1"/>
    </xf>
    <xf numFmtId="0" fontId="32" fillId="0" borderId="46" xfId="0" applyFont="1" applyBorder="1" applyAlignment="1" applyProtection="1">
      <alignment horizontal="center" vertical="center" wrapText="1"/>
      <protection locked="0"/>
    </xf>
    <xf numFmtId="4" fontId="34" fillId="0" borderId="46" xfId="0" applyNumberFormat="1" applyFont="1" applyBorder="1" applyAlignment="1" applyProtection="1">
      <alignment horizontal="center" vertical="center"/>
      <protection locked="0"/>
    </xf>
    <xf numFmtId="4" fontId="33" fillId="0" borderId="46" xfId="0" applyNumberFormat="1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right"/>
      <protection locked="0"/>
    </xf>
    <xf numFmtId="4" fontId="32" fillId="0" borderId="46" xfId="52" applyNumberFormat="1" applyFont="1" applyBorder="1" applyAlignment="1" applyProtection="1">
      <alignment horizontal="center" vertical="center"/>
    </xf>
    <xf numFmtId="0" fontId="33" fillId="0" borderId="46" xfId="48" applyNumberFormat="1" applyFont="1" applyBorder="1" applyAlignment="1" applyProtection="1">
      <alignment horizontal="left" vertical="top" wrapText="1"/>
    </xf>
    <xf numFmtId="49" fontId="33" fillId="0" borderId="49" xfId="48" applyNumberFormat="1" applyFont="1" applyBorder="1" applyAlignment="1" applyProtection="1">
      <alignment horizontal="left" vertical="top" wrapText="1"/>
    </xf>
    <xf numFmtId="49" fontId="33" fillId="0" borderId="51" xfId="48" applyNumberFormat="1" applyFont="1" applyBorder="1" applyAlignment="1" applyProtection="1">
      <alignment horizontal="left" vertical="top" wrapText="1"/>
    </xf>
    <xf numFmtId="0" fontId="34" fillId="0" borderId="46" xfId="48" applyNumberFormat="1" applyFont="1" applyBorder="1" applyAlignment="1" applyProtection="1">
      <alignment horizontal="left" vertical="top" wrapText="1"/>
    </xf>
    <xf numFmtId="49" fontId="34" fillId="0" borderId="49" xfId="48" applyNumberFormat="1" applyFont="1" applyBorder="1" applyAlignment="1" applyProtection="1">
      <alignment horizontal="left" vertical="top" wrapText="1"/>
    </xf>
    <xf numFmtId="49" fontId="34" fillId="0" borderId="51" xfId="48" applyNumberFormat="1" applyFont="1" applyBorder="1" applyAlignment="1" applyProtection="1">
      <alignment horizontal="left" vertical="top" wrapText="1"/>
    </xf>
    <xf numFmtId="0" fontId="32" fillId="0" borderId="46" xfId="18" applyNumberFormat="1" applyFont="1" applyBorder="1" applyAlignment="1" applyProtection="1">
      <alignment horizontal="left" vertical="top"/>
    </xf>
    <xf numFmtId="49" fontId="32" fillId="0" borderId="54" xfId="18" applyNumberFormat="1" applyFont="1" applyBorder="1" applyProtection="1"/>
    <xf numFmtId="49" fontId="32" fillId="0" borderId="55" xfId="18" applyNumberFormat="1" applyFont="1" applyBorder="1" applyProtection="1"/>
    <xf numFmtId="4" fontId="33" fillId="0" borderId="46" xfId="15" applyNumberFormat="1" applyFont="1" applyBorder="1" applyAlignment="1" applyProtection="1">
      <alignment horizontal="center" vertical="center"/>
    </xf>
    <xf numFmtId="4" fontId="34" fillId="0" borderId="51" xfId="40" applyNumberFormat="1" applyFont="1" applyBorder="1" applyAlignment="1" applyProtection="1">
      <alignment horizontal="center" vertical="center" shrinkToFit="1"/>
    </xf>
    <xf numFmtId="4" fontId="32" fillId="0" borderId="51" xfId="52" applyNumberFormat="1" applyFont="1" applyBorder="1" applyAlignment="1" applyProtection="1">
      <alignment horizontal="center" vertical="center"/>
    </xf>
    <xf numFmtId="0" fontId="21" fillId="0" borderId="1" xfId="33" applyNumberFormat="1" applyFont="1" applyAlignment="1" applyProtection="1">
      <alignment horizontal="center" vertical="center"/>
    </xf>
    <xf numFmtId="0" fontId="33" fillId="0" borderId="47" xfId="0" applyFont="1" applyBorder="1" applyAlignment="1" applyProtection="1">
      <alignment horizontal="center" wrapText="1"/>
      <protection locked="0"/>
    </xf>
    <xf numFmtId="0" fontId="33" fillId="0" borderId="48" xfId="0" applyFont="1" applyBorder="1" applyAlignment="1" applyProtection="1">
      <alignment horizontal="center" wrapText="1"/>
      <protection locked="0"/>
    </xf>
    <xf numFmtId="49" fontId="23" fillId="0" borderId="46" xfId="35" applyFont="1" applyBorder="1" applyAlignment="1">
      <alignment horizontal="center" vertical="center" wrapText="1"/>
    </xf>
    <xf numFmtId="0" fontId="32" fillId="0" borderId="49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 applyProtection="1">
      <alignment horizontal="center" vertical="center"/>
      <protection locked="0"/>
    </xf>
    <xf numFmtId="0" fontId="32" fillId="0" borderId="51" xfId="0" applyFont="1" applyBorder="1" applyAlignment="1" applyProtection="1">
      <alignment horizontal="center" vertical="center"/>
      <protection locked="0"/>
    </xf>
    <xf numFmtId="0" fontId="32" fillId="0" borderId="46" xfId="10" applyNumberFormat="1" applyFont="1" applyBorder="1" applyAlignment="1" applyProtection="1">
      <alignment horizontal="center" vertical="center" wrapText="1"/>
    </xf>
    <xf numFmtId="49" fontId="23" fillId="0" borderId="47" xfId="35" applyNumberFormat="1" applyFont="1" applyBorder="1" applyAlignment="1" applyProtection="1">
      <alignment horizontal="center" vertical="center" wrapText="1"/>
    </xf>
    <xf numFmtId="49" fontId="23" fillId="0" borderId="48" xfId="35" applyNumberFormat="1" applyFont="1" applyBorder="1" applyAlignment="1" applyProtection="1">
      <alignment horizontal="center" vertical="center" wrapText="1"/>
    </xf>
    <xf numFmtId="0" fontId="0" fillId="0" borderId="48" xfId="0" applyFont="1" applyBorder="1" applyAlignment="1">
      <alignment horizontal="center" wrapTex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zoomScale="85" zoomScaleNormal="85" zoomScaleSheetLayoutView="100" workbookViewId="0">
      <selection activeCell="G54" sqref="G54"/>
    </sheetView>
  </sheetViews>
  <sheetFormatPr defaultRowHeight="15" x14ac:dyDescent="0.25"/>
  <cols>
    <col min="1" max="1" width="66.85546875" style="4" customWidth="1"/>
    <col min="2" max="2" width="5.7109375" style="4" customWidth="1"/>
    <col min="3" max="3" width="25.85546875" style="4" customWidth="1"/>
    <col min="4" max="4" width="24.140625" style="4" customWidth="1"/>
    <col min="5" max="5" width="20.85546875" style="32" customWidth="1"/>
    <col min="6" max="6" width="21.140625" style="32" customWidth="1"/>
    <col min="7" max="7" width="21.5703125" style="32" customWidth="1"/>
    <col min="8" max="8" width="21.140625" style="32" customWidth="1"/>
    <col min="9" max="11" width="23.140625" style="32" customWidth="1"/>
    <col min="12" max="12" width="22.42578125" style="32" customWidth="1"/>
    <col min="13" max="16384" width="9.140625" style="4"/>
  </cols>
  <sheetData>
    <row r="1" spans="1:12" ht="17.100000000000001" customHeight="1" x14ac:dyDescent="0.25">
      <c r="A1" s="1"/>
      <c r="B1" s="1"/>
      <c r="C1" s="1"/>
      <c r="D1" s="2"/>
      <c r="E1" s="31"/>
    </row>
    <row r="2" spans="1:12" ht="24" customHeight="1" x14ac:dyDescent="0.25">
      <c r="A2" s="54" t="s">
        <v>109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2.95" customHeight="1" x14ac:dyDescent="0.25">
      <c r="A3" s="3"/>
      <c r="B3" s="3"/>
      <c r="C3" s="3"/>
      <c r="D3" s="3"/>
      <c r="E3" s="31"/>
    </row>
    <row r="4" spans="1:12" ht="18" customHeight="1" x14ac:dyDescent="0.3">
      <c r="A4" s="1"/>
      <c r="B4" s="1"/>
      <c r="C4" s="1"/>
      <c r="D4" s="5"/>
      <c r="E4" s="31"/>
      <c r="L4" s="40" t="s">
        <v>108</v>
      </c>
    </row>
    <row r="5" spans="1:12" s="6" customFormat="1" ht="27.75" customHeight="1" x14ac:dyDescent="0.25">
      <c r="A5" s="57" t="s">
        <v>0</v>
      </c>
      <c r="B5" s="57" t="s">
        <v>53</v>
      </c>
      <c r="C5" s="57"/>
      <c r="D5" s="62" t="s">
        <v>118</v>
      </c>
      <c r="E5" s="61" t="s">
        <v>119</v>
      </c>
      <c r="F5" s="58" t="s">
        <v>1</v>
      </c>
      <c r="G5" s="59"/>
      <c r="H5" s="60"/>
      <c r="I5" s="55" t="s">
        <v>121</v>
      </c>
      <c r="J5" s="55" t="s">
        <v>123</v>
      </c>
      <c r="K5" s="55" t="s">
        <v>122</v>
      </c>
      <c r="L5" s="55" t="s">
        <v>124</v>
      </c>
    </row>
    <row r="6" spans="1:12" s="6" customFormat="1" ht="39.75" customHeight="1" x14ac:dyDescent="0.25">
      <c r="A6" s="57"/>
      <c r="B6" s="57"/>
      <c r="C6" s="57"/>
      <c r="D6" s="63"/>
      <c r="E6" s="61"/>
      <c r="F6" s="37" t="s">
        <v>113</v>
      </c>
      <c r="G6" s="37" t="s">
        <v>115</v>
      </c>
      <c r="H6" s="37" t="s">
        <v>120</v>
      </c>
      <c r="I6" s="56"/>
      <c r="J6" s="64"/>
      <c r="K6" s="56"/>
      <c r="L6" s="56"/>
    </row>
    <row r="7" spans="1:12" s="6" customFormat="1" ht="22.5" customHeight="1" x14ac:dyDescent="0.25">
      <c r="A7" s="7" t="s">
        <v>3</v>
      </c>
      <c r="B7" s="8" t="s">
        <v>54</v>
      </c>
      <c r="C7" s="9" t="s">
        <v>55</v>
      </c>
      <c r="D7" s="10">
        <f>D8+D10+D12+D17+D20+D22+D26+D28+D31+D34+D50</f>
        <v>500264641.46999985</v>
      </c>
      <c r="E7" s="33">
        <f>E8+E10+E12+E17+E20+E22+E26+E28+E31+E34+E50</f>
        <v>632100000</v>
      </c>
      <c r="F7" s="33">
        <f>F8+F10+F12+F17+F20+F22+F26+F28+F31+F34+F50</f>
        <v>656145100</v>
      </c>
      <c r="G7" s="33">
        <f>G8+G10+G12+G17+G20+G22+G26+G28+G31+G34+G50</f>
        <v>749108000</v>
      </c>
      <c r="H7" s="33">
        <f>H8+H10+H12+H17+H20+H22+H26+H28+H31+H34+H50</f>
        <v>790047000</v>
      </c>
      <c r="I7" s="39">
        <f t="shared" ref="I7:I37" si="0">F7-D7</f>
        <v>155880458.53000015</v>
      </c>
      <c r="J7" s="39">
        <f>F7*100/D7</f>
        <v>131.15959946158779</v>
      </c>
      <c r="K7" s="39">
        <f>F7-E7</f>
        <v>24045100</v>
      </c>
      <c r="L7" s="39">
        <f>F7*100/E7</f>
        <v>103.80400253124506</v>
      </c>
    </row>
    <row r="8" spans="1:12" s="6" customFormat="1" ht="24" customHeight="1" x14ac:dyDescent="0.25">
      <c r="A8" s="7" t="s">
        <v>4</v>
      </c>
      <c r="B8" s="8" t="s">
        <v>54</v>
      </c>
      <c r="C8" s="9" t="s">
        <v>56</v>
      </c>
      <c r="D8" s="10">
        <f>SUM(D9)</f>
        <v>379695673.58999997</v>
      </c>
      <c r="E8" s="33">
        <f t="shared" ref="E8:H8" si="1">E9</f>
        <v>480033000</v>
      </c>
      <c r="F8" s="33">
        <f t="shared" si="1"/>
        <v>502800000</v>
      </c>
      <c r="G8" s="33">
        <f t="shared" si="1"/>
        <v>593000000</v>
      </c>
      <c r="H8" s="33">
        <f t="shared" si="1"/>
        <v>616000000</v>
      </c>
      <c r="I8" s="39">
        <f t="shared" si="0"/>
        <v>123104326.41000003</v>
      </c>
      <c r="J8" s="39">
        <f t="shared" ref="J8:J61" si="2">F8*100/D8</f>
        <v>132.42184069311509</v>
      </c>
      <c r="K8" s="39">
        <f t="shared" ref="K8:K61" si="3">F8-E8</f>
        <v>22767000</v>
      </c>
      <c r="L8" s="39">
        <f t="shared" ref="L8:L61" si="4">F8*100/E8</f>
        <v>104.74279893257338</v>
      </c>
    </row>
    <row r="9" spans="1:12" s="15" customFormat="1" ht="22.5" customHeight="1" x14ac:dyDescent="0.25">
      <c r="A9" s="11" t="s">
        <v>7</v>
      </c>
      <c r="B9" s="12" t="s">
        <v>54</v>
      </c>
      <c r="C9" s="13" t="s">
        <v>57</v>
      </c>
      <c r="D9" s="14">
        <v>379695673.58999997</v>
      </c>
      <c r="E9" s="34">
        <v>480033000</v>
      </c>
      <c r="F9" s="38">
        <v>502800000</v>
      </c>
      <c r="G9" s="38">
        <v>593000000</v>
      </c>
      <c r="H9" s="38">
        <v>616000000</v>
      </c>
      <c r="I9" s="38">
        <f t="shared" si="0"/>
        <v>123104326.41000003</v>
      </c>
      <c r="J9" s="39">
        <f t="shared" si="2"/>
        <v>132.42184069311509</v>
      </c>
      <c r="K9" s="39">
        <f t="shared" si="3"/>
        <v>22767000</v>
      </c>
      <c r="L9" s="39">
        <f t="shared" si="4"/>
        <v>104.74279893257338</v>
      </c>
    </row>
    <row r="10" spans="1:12" s="6" customFormat="1" ht="39.75" customHeight="1" x14ac:dyDescent="0.25">
      <c r="A10" s="7" t="s">
        <v>5</v>
      </c>
      <c r="B10" s="16" t="s">
        <v>54</v>
      </c>
      <c r="C10" s="17" t="s">
        <v>58</v>
      </c>
      <c r="D10" s="10">
        <v>37218023.890000001</v>
      </c>
      <c r="E10" s="33">
        <f t="shared" ref="E10:H10" si="5">E11</f>
        <v>41843000</v>
      </c>
      <c r="F10" s="33">
        <f t="shared" si="5"/>
        <v>45438000</v>
      </c>
      <c r="G10" s="33">
        <f t="shared" si="5"/>
        <v>47561000</v>
      </c>
      <c r="H10" s="33">
        <f t="shared" si="5"/>
        <v>63950000</v>
      </c>
      <c r="I10" s="39">
        <f t="shared" si="0"/>
        <v>8219976.1099999994</v>
      </c>
      <c r="J10" s="39">
        <f t="shared" si="2"/>
        <v>122.08600901083467</v>
      </c>
      <c r="K10" s="39">
        <f t="shared" si="3"/>
        <v>3595000</v>
      </c>
      <c r="L10" s="39">
        <f t="shared" si="4"/>
        <v>108.59164017876347</v>
      </c>
    </row>
    <row r="11" spans="1:12" s="15" customFormat="1" ht="42" customHeight="1" x14ac:dyDescent="0.25">
      <c r="A11" s="11" t="s">
        <v>6</v>
      </c>
      <c r="B11" s="12" t="s">
        <v>54</v>
      </c>
      <c r="C11" s="13" t="s">
        <v>59</v>
      </c>
      <c r="D11" s="14">
        <v>37218023.890000001</v>
      </c>
      <c r="E11" s="34">
        <v>41843000</v>
      </c>
      <c r="F11" s="38">
        <v>45438000</v>
      </c>
      <c r="G11" s="38">
        <v>47561000</v>
      </c>
      <c r="H11" s="38">
        <v>63950000</v>
      </c>
      <c r="I11" s="38">
        <f t="shared" si="0"/>
        <v>8219976.1099999994</v>
      </c>
      <c r="J11" s="39">
        <f t="shared" si="2"/>
        <v>122.08600901083467</v>
      </c>
      <c r="K11" s="39">
        <f t="shared" si="3"/>
        <v>3595000</v>
      </c>
      <c r="L11" s="39">
        <f t="shared" si="4"/>
        <v>108.59164017876347</v>
      </c>
    </row>
    <row r="12" spans="1:12" s="6" customFormat="1" ht="21" customHeight="1" x14ac:dyDescent="0.25">
      <c r="A12" s="7" t="s">
        <v>8</v>
      </c>
      <c r="B12" s="8" t="s">
        <v>54</v>
      </c>
      <c r="C12" s="9" t="s">
        <v>60</v>
      </c>
      <c r="D12" s="10">
        <v>4954796.99</v>
      </c>
      <c r="E12" s="33">
        <f>E13+E14+E15+E16</f>
        <v>13567000</v>
      </c>
      <c r="F12" s="33">
        <f>F13+F14+F15+F16</f>
        <v>15500000</v>
      </c>
      <c r="G12" s="33">
        <f t="shared" ref="G12:H12" si="6">G13+G14+G15+G16</f>
        <v>16000000</v>
      </c>
      <c r="H12" s="33">
        <f t="shared" si="6"/>
        <v>16250000</v>
      </c>
      <c r="I12" s="39">
        <f t="shared" si="0"/>
        <v>10545203.01</v>
      </c>
      <c r="J12" s="39">
        <f t="shared" si="2"/>
        <v>312.82815484232378</v>
      </c>
      <c r="K12" s="39">
        <f t="shared" si="3"/>
        <v>1933000</v>
      </c>
      <c r="L12" s="39">
        <f t="shared" si="4"/>
        <v>114.24780717918479</v>
      </c>
    </row>
    <row r="13" spans="1:12" s="15" customFormat="1" ht="21" customHeight="1" x14ac:dyDescent="0.25">
      <c r="A13" s="18" t="s">
        <v>48</v>
      </c>
      <c r="B13" s="19" t="s">
        <v>54</v>
      </c>
      <c r="C13" s="20" t="s">
        <v>61</v>
      </c>
      <c r="D13" s="14">
        <v>1142733.1599999999</v>
      </c>
      <c r="E13" s="35">
        <v>1350000</v>
      </c>
      <c r="F13" s="35">
        <v>3000000</v>
      </c>
      <c r="G13" s="35">
        <v>3120000</v>
      </c>
      <c r="H13" s="35">
        <v>3250000</v>
      </c>
      <c r="I13" s="38">
        <f t="shared" si="0"/>
        <v>1857266.84</v>
      </c>
      <c r="J13" s="39">
        <f t="shared" si="2"/>
        <v>262.52848040219646</v>
      </c>
      <c r="K13" s="39">
        <f t="shared" si="3"/>
        <v>1650000</v>
      </c>
      <c r="L13" s="39">
        <f t="shared" si="4"/>
        <v>222.22222222222223</v>
      </c>
    </row>
    <row r="14" spans="1:12" s="15" customFormat="1" ht="21" customHeight="1" x14ac:dyDescent="0.25">
      <c r="A14" s="11" t="s">
        <v>9</v>
      </c>
      <c r="B14" s="12" t="s">
        <v>54</v>
      </c>
      <c r="C14" s="13" t="s">
        <v>62</v>
      </c>
      <c r="D14" s="14">
        <v>13900.56</v>
      </c>
      <c r="E14" s="34">
        <v>0</v>
      </c>
      <c r="F14" s="38">
        <v>0</v>
      </c>
      <c r="G14" s="38">
        <v>0</v>
      </c>
      <c r="H14" s="38">
        <v>0</v>
      </c>
      <c r="I14" s="38">
        <f t="shared" si="0"/>
        <v>-13900.56</v>
      </c>
      <c r="J14" s="39">
        <f t="shared" si="2"/>
        <v>0</v>
      </c>
      <c r="K14" s="39">
        <f t="shared" si="3"/>
        <v>0</v>
      </c>
      <c r="L14" s="39">
        <v>0</v>
      </c>
    </row>
    <row r="15" spans="1:12" s="15" customFormat="1" ht="24" customHeight="1" x14ac:dyDescent="0.25">
      <c r="A15" s="11" t="s">
        <v>10</v>
      </c>
      <c r="B15" s="12" t="s">
        <v>54</v>
      </c>
      <c r="C15" s="13" t="s">
        <v>63</v>
      </c>
      <c r="D15" s="14">
        <v>2385099.66</v>
      </c>
      <c r="E15" s="34">
        <v>4217000</v>
      </c>
      <c r="F15" s="38">
        <v>4500000</v>
      </c>
      <c r="G15" s="38">
        <v>4680000</v>
      </c>
      <c r="H15" s="38">
        <v>4800000</v>
      </c>
      <c r="I15" s="38">
        <f t="shared" si="0"/>
        <v>2114900.34</v>
      </c>
      <c r="J15" s="39">
        <f t="shared" si="2"/>
        <v>188.67136143065818</v>
      </c>
      <c r="K15" s="39">
        <f t="shared" si="3"/>
        <v>283000</v>
      </c>
      <c r="L15" s="39">
        <f t="shared" si="4"/>
        <v>106.71093194213896</v>
      </c>
    </row>
    <row r="16" spans="1:12" s="15" customFormat="1" ht="21.75" customHeight="1" x14ac:dyDescent="0.25">
      <c r="A16" s="11" t="s">
        <v>11</v>
      </c>
      <c r="B16" s="12" t="s">
        <v>54</v>
      </c>
      <c r="C16" s="13" t="s">
        <v>64</v>
      </c>
      <c r="D16" s="14">
        <v>1413063.61</v>
      </c>
      <c r="E16" s="34">
        <v>8000000</v>
      </c>
      <c r="F16" s="38">
        <v>8000000</v>
      </c>
      <c r="G16" s="38">
        <v>8200000</v>
      </c>
      <c r="H16" s="38">
        <v>8200000</v>
      </c>
      <c r="I16" s="38">
        <f t="shared" si="0"/>
        <v>6586936.3899999997</v>
      </c>
      <c r="J16" s="39">
        <f t="shared" si="2"/>
        <v>566.14578023136551</v>
      </c>
      <c r="K16" s="39">
        <f t="shared" si="3"/>
        <v>0</v>
      </c>
      <c r="L16" s="39">
        <f t="shared" si="4"/>
        <v>100</v>
      </c>
    </row>
    <row r="17" spans="1:12" s="6" customFormat="1" ht="19.5" customHeight="1" x14ac:dyDescent="0.25">
      <c r="A17" s="7" t="s">
        <v>12</v>
      </c>
      <c r="B17" s="16" t="s">
        <v>54</v>
      </c>
      <c r="C17" s="17" t="s">
        <v>65</v>
      </c>
      <c r="D17" s="10">
        <v>13677275.029999999</v>
      </c>
      <c r="E17" s="33">
        <f t="shared" ref="E17:H17" si="7">E18+E19</f>
        <v>19250000</v>
      </c>
      <c r="F17" s="33">
        <f t="shared" si="7"/>
        <v>18400000</v>
      </c>
      <c r="G17" s="33">
        <f t="shared" si="7"/>
        <v>19850000</v>
      </c>
      <c r="H17" s="33">
        <f t="shared" si="7"/>
        <v>20750000</v>
      </c>
      <c r="I17" s="39">
        <f t="shared" si="0"/>
        <v>4722724.9700000007</v>
      </c>
      <c r="J17" s="39">
        <f t="shared" si="2"/>
        <v>134.52972145139353</v>
      </c>
      <c r="K17" s="39">
        <f t="shared" si="3"/>
        <v>-850000</v>
      </c>
      <c r="L17" s="39">
        <f t="shared" si="4"/>
        <v>95.584415584415581</v>
      </c>
    </row>
    <row r="18" spans="1:12" s="15" customFormat="1" ht="20.25" customHeight="1" x14ac:dyDescent="0.25">
      <c r="A18" s="11" t="s">
        <v>13</v>
      </c>
      <c r="B18" s="12" t="s">
        <v>54</v>
      </c>
      <c r="C18" s="13" t="s">
        <v>66</v>
      </c>
      <c r="D18" s="14">
        <v>8961927.4499999993</v>
      </c>
      <c r="E18" s="34">
        <v>10500000</v>
      </c>
      <c r="F18" s="38">
        <v>10500000</v>
      </c>
      <c r="G18" s="38">
        <v>11050000</v>
      </c>
      <c r="H18" s="38">
        <v>11600000</v>
      </c>
      <c r="I18" s="39">
        <f t="shared" si="0"/>
        <v>1538072.5500000007</v>
      </c>
      <c r="J18" s="39">
        <f t="shared" si="2"/>
        <v>117.16229637632249</v>
      </c>
      <c r="K18" s="39">
        <f t="shared" si="3"/>
        <v>0</v>
      </c>
      <c r="L18" s="39">
        <f t="shared" si="4"/>
        <v>100</v>
      </c>
    </row>
    <row r="19" spans="1:12" s="15" customFormat="1" ht="17.25" customHeight="1" x14ac:dyDescent="0.25">
      <c r="A19" s="11" t="s">
        <v>41</v>
      </c>
      <c r="B19" s="12" t="s">
        <v>54</v>
      </c>
      <c r="C19" s="13" t="s">
        <v>67</v>
      </c>
      <c r="D19" s="14">
        <v>4715347.58</v>
      </c>
      <c r="E19" s="34">
        <v>8750000</v>
      </c>
      <c r="F19" s="38">
        <v>7900000</v>
      </c>
      <c r="G19" s="38">
        <v>8800000</v>
      </c>
      <c r="H19" s="38">
        <v>9150000</v>
      </c>
      <c r="I19" s="39">
        <f t="shared" si="0"/>
        <v>3184652.42</v>
      </c>
      <c r="J19" s="39">
        <f t="shared" si="2"/>
        <v>167.53802060122999</v>
      </c>
      <c r="K19" s="39">
        <f t="shared" si="3"/>
        <v>-850000</v>
      </c>
      <c r="L19" s="39">
        <f t="shared" si="4"/>
        <v>90.285714285714292</v>
      </c>
    </row>
    <row r="20" spans="1:12" s="6" customFormat="1" ht="19.5" customHeight="1" x14ac:dyDescent="0.25">
      <c r="A20" s="7" t="s">
        <v>14</v>
      </c>
      <c r="B20" s="8" t="s">
        <v>68</v>
      </c>
      <c r="C20" s="9" t="s">
        <v>69</v>
      </c>
      <c r="D20" s="10">
        <v>2257149.39</v>
      </c>
      <c r="E20" s="33">
        <f>E21</f>
        <v>5000000</v>
      </c>
      <c r="F20" s="33">
        <f t="shared" ref="F20:H20" si="8">F21</f>
        <v>5650000</v>
      </c>
      <c r="G20" s="33">
        <f t="shared" si="8"/>
        <v>5650000</v>
      </c>
      <c r="H20" s="33">
        <f t="shared" si="8"/>
        <v>5650000</v>
      </c>
      <c r="I20" s="39">
        <f t="shared" si="0"/>
        <v>3392850.61</v>
      </c>
      <c r="J20" s="39">
        <f t="shared" si="2"/>
        <v>250.31573120643111</v>
      </c>
      <c r="K20" s="39">
        <f t="shared" si="3"/>
        <v>650000</v>
      </c>
      <c r="L20" s="39">
        <f t="shared" si="4"/>
        <v>113</v>
      </c>
    </row>
    <row r="21" spans="1:12" s="15" customFormat="1" ht="39.75" customHeight="1" x14ac:dyDescent="0.25">
      <c r="A21" s="11" t="s">
        <v>42</v>
      </c>
      <c r="B21" s="12" t="s">
        <v>54</v>
      </c>
      <c r="C21" s="13" t="s">
        <v>70</v>
      </c>
      <c r="D21" s="14">
        <v>2257149.39</v>
      </c>
      <c r="E21" s="34">
        <v>5000000</v>
      </c>
      <c r="F21" s="38">
        <v>5650000</v>
      </c>
      <c r="G21" s="38">
        <v>5650000</v>
      </c>
      <c r="H21" s="38">
        <v>5650000</v>
      </c>
      <c r="I21" s="38">
        <f t="shared" si="0"/>
        <v>3392850.61</v>
      </c>
      <c r="J21" s="39">
        <f t="shared" si="2"/>
        <v>250.31573120643111</v>
      </c>
      <c r="K21" s="39">
        <f t="shared" si="3"/>
        <v>650000</v>
      </c>
      <c r="L21" s="39">
        <f t="shared" si="4"/>
        <v>113</v>
      </c>
    </row>
    <row r="22" spans="1:12" s="6" customFormat="1" ht="39" customHeight="1" x14ac:dyDescent="0.25">
      <c r="A22" s="7" t="s">
        <v>15</v>
      </c>
      <c r="B22" s="16" t="s">
        <v>54</v>
      </c>
      <c r="C22" s="17" t="s">
        <v>71</v>
      </c>
      <c r="D22" s="10">
        <f>SUM(D24:D25)</f>
        <v>40464412.730000004</v>
      </c>
      <c r="E22" s="33">
        <f>E23+E24+E25</f>
        <v>44165000</v>
      </c>
      <c r="F22" s="33">
        <f>F23+F24+F25</f>
        <v>44965000</v>
      </c>
      <c r="G22" s="33">
        <f>G23+G24+G25</f>
        <v>45675000</v>
      </c>
      <c r="H22" s="33">
        <f>H23+H24+H25</f>
        <v>45975000</v>
      </c>
      <c r="I22" s="39">
        <f t="shared" si="0"/>
        <v>4500587.2699999958</v>
      </c>
      <c r="J22" s="39">
        <f t="shared" si="2"/>
        <v>111.1223343337028</v>
      </c>
      <c r="K22" s="39">
        <f t="shared" si="3"/>
        <v>800000</v>
      </c>
      <c r="L22" s="39">
        <f t="shared" si="4"/>
        <v>101.81138910902298</v>
      </c>
    </row>
    <row r="23" spans="1:12" s="15" customFormat="1" ht="39.950000000000003" hidden="1" customHeight="1" x14ac:dyDescent="0.25">
      <c r="A23" s="11" t="s">
        <v>43</v>
      </c>
      <c r="B23" s="12" t="s">
        <v>54</v>
      </c>
      <c r="C23" s="13" t="s">
        <v>72</v>
      </c>
      <c r="D23" s="14"/>
      <c r="E23" s="34">
        <v>0</v>
      </c>
      <c r="F23" s="38">
        <v>0</v>
      </c>
      <c r="G23" s="38">
        <v>0</v>
      </c>
      <c r="H23" s="38">
        <v>0</v>
      </c>
      <c r="I23" s="39">
        <f t="shared" si="0"/>
        <v>0</v>
      </c>
      <c r="J23" s="39" t="e">
        <f t="shared" si="2"/>
        <v>#DIV/0!</v>
      </c>
      <c r="K23" s="39">
        <f t="shared" si="3"/>
        <v>0</v>
      </c>
      <c r="L23" s="39" t="e">
        <f t="shared" si="4"/>
        <v>#DIV/0!</v>
      </c>
    </row>
    <row r="24" spans="1:12" s="15" customFormat="1" ht="69" customHeight="1" x14ac:dyDescent="0.25">
      <c r="A24" s="11" t="s">
        <v>44</v>
      </c>
      <c r="B24" s="12" t="s">
        <v>54</v>
      </c>
      <c r="C24" s="13" t="s">
        <v>73</v>
      </c>
      <c r="D24" s="14">
        <v>35488280.350000001</v>
      </c>
      <c r="E24" s="34">
        <v>29400000</v>
      </c>
      <c r="F24" s="38">
        <v>28800000</v>
      </c>
      <c r="G24" s="38">
        <v>29300000</v>
      </c>
      <c r="H24" s="38">
        <v>29300000</v>
      </c>
      <c r="I24" s="38">
        <f t="shared" si="0"/>
        <v>-6688280.3500000015</v>
      </c>
      <c r="J24" s="39">
        <f t="shared" si="2"/>
        <v>81.153551865468174</v>
      </c>
      <c r="K24" s="39">
        <f t="shared" si="3"/>
        <v>-600000</v>
      </c>
      <c r="L24" s="39">
        <f t="shared" si="4"/>
        <v>97.959183673469383</v>
      </c>
    </row>
    <row r="25" spans="1:12" s="15" customFormat="1" ht="85.5" customHeight="1" x14ac:dyDescent="0.25">
      <c r="A25" s="11" t="s">
        <v>45</v>
      </c>
      <c r="B25" s="12" t="s">
        <v>54</v>
      </c>
      <c r="C25" s="13" t="s">
        <v>74</v>
      </c>
      <c r="D25" s="14">
        <v>4976132.38</v>
      </c>
      <c r="E25" s="34">
        <v>14765000</v>
      </c>
      <c r="F25" s="38">
        <v>16165000</v>
      </c>
      <c r="G25" s="38">
        <v>16375000</v>
      </c>
      <c r="H25" s="38">
        <v>16675000</v>
      </c>
      <c r="I25" s="38">
        <f t="shared" si="0"/>
        <v>11188867.620000001</v>
      </c>
      <c r="J25" s="39">
        <f t="shared" si="2"/>
        <v>324.85068252947082</v>
      </c>
      <c r="K25" s="39">
        <f t="shared" si="3"/>
        <v>1400000</v>
      </c>
      <c r="L25" s="39">
        <f t="shared" si="4"/>
        <v>109.48188283101931</v>
      </c>
    </row>
    <row r="26" spans="1:12" s="6" customFormat="1" ht="21" customHeight="1" x14ac:dyDescent="0.25">
      <c r="A26" s="7" t="s">
        <v>16</v>
      </c>
      <c r="B26" s="16" t="s">
        <v>54</v>
      </c>
      <c r="C26" s="17" t="s">
        <v>75</v>
      </c>
      <c r="D26" s="10">
        <f>SUM(D27)</f>
        <v>171064.62</v>
      </c>
      <c r="E26" s="33">
        <f t="shared" ref="E26:H26" si="9">E27</f>
        <v>155000</v>
      </c>
      <c r="F26" s="33">
        <f t="shared" si="9"/>
        <v>222000</v>
      </c>
      <c r="G26" s="33">
        <f t="shared" si="9"/>
        <v>222000</v>
      </c>
      <c r="H26" s="33">
        <f t="shared" si="9"/>
        <v>222000</v>
      </c>
      <c r="I26" s="39">
        <f t="shared" si="0"/>
        <v>50935.380000000005</v>
      </c>
      <c r="J26" s="39">
        <f t="shared" si="2"/>
        <v>129.77551991756098</v>
      </c>
      <c r="K26" s="39">
        <f t="shared" si="3"/>
        <v>67000</v>
      </c>
      <c r="L26" s="39">
        <f t="shared" si="4"/>
        <v>143.2258064516129</v>
      </c>
    </row>
    <row r="27" spans="1:12" s="15" customFormat="1" ht="21" customHeight="1" x14ac:dyDescent="0.25">
      <c r="A27" s="11" t="s">
        <v>46</v>
      </c>
      <c r="B27" s="12" t="s">
        <v>54</v>
      </c>
      <c r="C27" s="13" t="s">
        <v>76</v>
      </c>
      <c r="D27" s="14">
        <v>171064.62</v>
      </c>
      <c r="E27" s="34">
        <v>155000</v>
      </c>
      <c r="F27" s="38">
        <v>222000</v>
      </c>
      <c r="G27" s="38">
        <v>222000</v>
      </c>
      <c r="H27" s="38">
        <v>222000</v>
      </c>
      <c r="I27" s="38">
        <f t="shared" si="0"/>
        <v>50935.380000000005</v>
      </c>
      <c r="J27" s="39">
        <f t="shared" si="2"/>
        <v>129.77551991756098</v>
      </c>
      <c r="K27" s="39">
        <f t="shared" si="3"/>
        <v>67000</v>
      </c>
      <c r="L27" s="39">
        <f t="shared" si="4"/>
        <v>143.2258064516129</v>
      </c>
    </row>
    <row r="28" spans="1:12" s="6" customFormat="1" ht="36" customHeight="1" x14ac:dyDescent="0.25">
      <c r="A28" s="7" t="s">
        <v>17</v>
      </c>
      <c r="B28" s="8" t="s">
        <v>68</v>
      </c>
      <c r="C28" s="9" t="s">
        <v>77</v>
      </c>
      <c r="D28" s="10">
        <f>SUM(D29:D30)</f>
        <v>12508140.84</v>
      </c>
      <c r="E28" s="33">
        <f t="shared" ref="E28:H28" si="10">E29+E30</f>
        <v>13341510</v>
      </c>
      <c r="F28" s="33">
        <f t="shared" si="10"/>
        <v>10550000</v>
      </c>
      <c r="G28" s="33">
        <f t="shared" si="10"/>
        <v>10650000</v>
      </c>
      <c r="H28" s="33">
        <f t="shared" si="10"/>
        <v>10750000</v>
      </c>
      <c r="I28" s="39">
        <f t="shared" si="0"/>
        <v>-1958140.8399999999</v>
      </c>
      <c r="J28" s="39">
        <f t="shared" si="2"/>
        <v>84.345068823193714</v>
      </c>
      <c r="K28" s="39">
        <f t="shared" si="3"/>
        <v>-2791510</v>
      </c>
      <c r="L28" s="39">
        <f t="shared" si="4"/>
        <v>79.076506332491604</v>
      </c>
    </row>
    <row r="29" spans="1:12" s="15" customFormat="1" ht="21.75" customHeight="1" x14ac:dyDescent="0.25">
      <c r="A29" s="11" t="s">
        <v>18</v>
      </c>
      <c r="B29" s="12" t="s">
        <v>54</v>
      </c>
      <c r="C29" s="13" t="s">
        <v>78</v>
      </c>
      <c r="D29" s="14">
        <v>11478894.1</v>
      </c>
      <c r="E29" s="34">
        <v>10450000</v>
      </c>
      <c r="F29" s="38">
        <v>10550000</v>
      </c>
      <c r="G29" s="38">
        <v>10650000</v>
      </c>
      <c r="H29" s="38">
        <v>10750000</v>
      </c>
      <c r="I29" s="38">
        <f t="shared" si="0"/>
        <v>-928894.09999999963</v>
      </c>
      <c r="J29" s="39">
        <f t="shared" si="2"/>
        <v>91.90780843600605</v>
      </c>
      <c r="K29" s="39">
        <f t="shared" si="3"/>
        <v>100000</v>
      </c>
      <c r="L29" s="39">
        <f t="shared" si="4"/>
        <v>100.95693779904306</v>
      </c>
    </row>
    <row r="30" spans="1:12" s="15" customFormat="1" ht="23.25" customHeight="1" x14ac:dyDescent="0.25">
      <c r="A30" s="11" t="s">
        <v>19</v>
      </c>
      <c r="B30" s="12" t="s">
        <v>54</v>
      </c>
      <c r="C30" s="13" t="s">
        <v>79</v>
      </c>
      <c r="D30" s="14">
        <v>1029246.74</v>
      </c>
      <c r="E30" s="34">
        <v>2891510</v>
      </c>
      <c r="F30" s="38">
        <v>0</v>
      </c>
      <c r="G30" s="38">
        <v>0</v>
      </c>
      <c r="H30" s="38">
        <v>0</v>
      </c>
      <c r="I30" s="38">
        <f t="shared" si="0"/>
        <v>-1029246.74</v>
      </c>
      <c r="J30" s="39">
        <f t="shared" si="2"/>
        <v>0</v>
      </c>
      <c r="K30" s="39">
        <f t="shared" si="3"/>
        <v>-2891510</v>
      </c>
      <c r="L30" s="39">
        <f t="shared" si="4"/>
        <v>0</v>
      </c>
    </row>
    <row r="31" spans="1:12" s="6" customFormat="1" ht="36.75" customHeight="1" x14ac:dyDescent="0.25">
      <c r="A31" s="7" t="s">
        <v>110</v>
      </c>
      <c r="B31" s="8" t="s">
        <v>54</v>
      </c>
      <c r="C31" s="9" t="s">
        <v>80</v>
      </c>
      <c r="D31" s="10">
        <f>SUM(D33)</f>
        <v>7048521.8399999999</v>
      </c>
      <c r="E31" s="33">
        <f t="shared" ref="E31:H31" si="11">E32+E33</f>
        <v>9655490</v>
      </c>
      <c r="F31" s="33">
        <f t="shared" si="11"/>
        <v>9155100</v>
      </c>
      <c r="G31" s="33">
        <f t="shared" si="11"/>
        <v>6000000</v>
      </c>
      <c r="H31" s="33">
        <f t="shared" si="11"/>
        <v>6000000</v>
      </c>
      <c r="I31" s="39">
        <f t="shared" si="0"/>
        <v>2106578.16</v>
      </c>
      <c r="J31" s="39">
        <f t="shared" si="2"/>
        <v>129.8868075863123</v>
      </c>
      <c r="K31" s="39">
        <f t="shared" si="3"/>
        <v>-500390</v>
      </c>
      <c r="L31" s="39">
        <f t="shared" si="4"/>
        <v>94.817559750981047</v>
      </c>
    </row>
    <row r="32" spans="1:12" s="15" customFormat="1" ht="91.5" customHeight="1" x14ac:dyDescent="0.25">
      <c r="A32" s="11" t="s">
        <v>20</v>
      </c>
      <c r="B32" s="12" t="s">
        <v>54</v>
      </c>
      <c r="C32" s="13" t="s">
        <v>81</v>
      </c>
      <c r="D32" s="14">
        <v>0</v>
      </c>
      <c r="E32" s="34">
        <v>1155490</v>
      </c>
      <c r="F32" s="38">
        <v>3155100</v>
      </c>
      <c r="G32" s="38">
        <v>0</v>
      </c>
      <c r="H32" s="38">
        <v>0</v>
      </c>
      <c r="I32" s="38">
        <f t="shared" si="0"/>
        <v>3155100</v>
      </c>
      <c r="J32" s="39" t="e">
        <f t="shared" si="2"/>
        <v>#DIV/0!</v>
      </c>
      <c r="K32" s="39">
        <f t="shared" si="3"/>
        <v>1999610</v>
      </c>
      <c r="L32" s="39">
        <f t="shared" si="4"/>
        <v>273.0529905061922</v>
      </c>
    </row>
    <row r="33" spans="1:12" s="15" customFormat="1" ht="38.25" customHeight="1" x14ac:dyDescent="0.25">
      <c r="A33" s="11" t="s">
        <v>21</v>
      </c>
      <c r="B33" s="12" t="s">
        <v>54</v>
      </c>
      <c r="C33" s="13" t="s">
        <v>82</v>
      </c>
      <c r="D33" s="14">
        <v>7048521.8399999999</v>
      </c>
      <c r="E33" s="34">
        <v>8500000</v>
      </c>
      <c r="F33" s="38">
        <v>6000000</v>
      </c>
      <c r="G33" s="38">
        <v>6000000</v>
      </c>
      <c r="H33" s="38">
        <v>6000000</v>
      </c>
      <c r="I33" s="38">
        <f t="shared" si="0"/>
        <v>-1048521.8399999999</v>
      </c>
      <c r="J33" s="39">
        <f t="shared" si="2"/>
        <v>85.12423081319416</v>
      </c>
      <c r="K33" s="39">
        <f t="shared" si="3"/>
        <v>-2500000</v>
      </c>
      <c r="L33" s="39">
        <f t="shared" si="4"/>
        <v>70.588235294117652</v>
      </c>
    </row>
    <row r="34" spans="1:12" s="6" customFormat="1" ht="21.75" customHeight="1" x14ac:dyDescent="0.25">
      <c r="A34" s="7" t="s">
        <v>114</v>
      </c>
      <c r="B34" s="16" t="s">
        <v>68</v>
      </c>
      <c r="C34" s="17" t="s">
        <v>83</v>
      </c>
      <c r="D34" s="10">
        <f>SUM(D35:D41)</f>
        <v>2250311.0299999998</v>
      </c>
      <c r="E34" s="33">
        <f t="shared" ref="E34:H34" si="12">SUM(E35:E49)</f>
        <v>5000000</v>
      </c>
      <c r="F34" s="33">
        <f t="shared" si="12"/>
        <v>3465000</v>
      </c>
      <c r="G34" s="33">
        <f t="shared" si="12"/>
        <v>4500000</v>
      </c>
      <c r="H34" s="33">
        <f t="shared" si="12"/>
        <v>4500000</v>
      </c>
      <c r="I34" s="39">
        <f t="shared" si="0"/>
        <v>1214688.9700000002</v>
      </c>
      <c r="J34" s="39">
        <f t="shared" si="2"/>
        <v>153.97871466683432</v>
      </c>
      <c r="K34" s="39">
        <f t="shared" si="3"/>
        <v>-1535000</v>
      </c>
      <c r="L34" s="39">
        <f t="shared" si="4"/>
        <v>69.3</v>
      </c>
    </row>
    <row r="35" spans="1:12" s="15" customFormat="1" ht="36" customHeight="1" x14ac:dyDescent="0.25">
      <c r="A35" s="21" t="s">
        <v>49</v>
      </c>
      <c r="B35" s="12" t="s">
        <v>54</v>
      </c>
      <c r="C35" s="13" t="s">
        <v>84</v>
      </c>
      <c r="D35" s="14">
        <v>517264.56</v>
      </c>
      <c r="E35" s="35">
        <v>900000</v>
      </c>
      <c r="F35" s="35">
        <v>900000</v>
      </c>
      <c r="G35" s="35">
        <v>900000</v>
      </c>
      <c r="H35" s="35">
        <v>900000</v>
      </c>
      <c r="I35" s="38">
        <f t="shared" si="0"/>
        <v>382735.44</v>
      </c>
      <c r="J35" s="39">
        <f t="shared" si="2"/>
        <v>173.99220236545878</v>
      </c>
      <c r="K35" s="39">
        <f t="shared" si="3"/>
        <v>0</v>
      </c>
      <c r="L35" s="39">
        <f t="shared" si="4"/>
        <v>100</v>
      </c>
    </row>
    <row r="36" spans="1:12" s="15" customFormat="1" ht="36" customHeight="1" x14ac:dyDescent="0.25">
      <c r="A36" s="11" t="s">
        <v>50</v>
      </c>
      <c r="B36" s="22" t="s">
        <v>54</v>
      </c>
      <c r="C36" s="23" t="s">
        <v>85</v>
      </c>
      <c r="D36" s="14">
        <v>118809.01</v>
      </c>
      <c r="E36" s="35">
        <v>150000</v>
      </c>
      <c r="F36" s="35">
        <v>150000</v>
      </c>
      <c r="G36" s="35">
        <v>150000</v>
      </c>
      <c r="H36" s="35">
        <v>150000</v>
      </c>
      <c r="I36" s="38">
        <f t="shared" si="0"/>
        <v>31190.990000000005</v>
      </c>
      <c r="J36" s="39">
        <f t="shared" si="2"/>
        <v>126.25305101018854</v>
      </c>
      <c r="K36" s="39">
        <f t="shared" si="3"/>
        <v>0</v>
      </c>
      <c r="L36" s="39">
        <f t="shared" si="4"/>
        <v>100</v>
      </c>
    </row>
    <row r="37" spans="1:12" s="15" customFormat="1" ht="39.950000000000003" hidden="1" customHeight="1" x14ac:dyDescent="0.25">
      <c r="A37" s="11" t="s">
        <v>22</v>
      </c>
      <c r="B37" s="12" t="s">
        <v>54</v>
      </c>
      <c r="C37" s="13" t="s">
        <v>86</v>
      </c>
      <c r="D37" s="14"/>
      <c r="E37" s="34"/>
      <c r="F37" s="38"/>
      <c r="G37" s="38"/>
      <c r="H37" s="38"/>
      <c r="I37" s="38">
        <f t="shared" si="0"/>
        <v>0</v>
      </c>
      <c r="J37" s="39" t="e">
        <f t="shared" si="2"/>
        <v>#DIV/0!</v>
      </c>
      <c r="K37" s="39">
        <f t="shared" si="3"/>
        <v>0</v>
      </c>
      <c r="L37" s="39" t="e">
        <f t="shared" si="4"/>
        <v>#DIV/0!</v>
      </c>
    </row>
    <row r="38" spans="1:12" s="15" customFormat="1" ht="120.75" customHeight="1" x14ac:dyDescent="0.25">
      <c r="A38" s="11" t="s">
        <v>51</v>
      </c>
      <c r="B38" s="12" t="s">
        <v>54</v>
      </c>
      <c r="C38" s="13" t="s">
        <v>87</v>
      </c>
      <c r="D38" s="14">
        <v>1253117.73</v>
      </c>
      <c r="E38" s="34">
        <v>830000</v>
      </c>
      <c r="F38" s="38">
        <v>950000</v>
      </c>
      <c r="G38" s="38">
        <v>950000</v>
      </c>
      <c r="H38" s="38">
        <v>950000</v>
      </c>
      <c r="I38" s="38">
        <f t="shared" ref="I38:I61" si="13">F38-D38</f>
        <v>-303117.73</v>
      </c>
      <c r="J38" s="39">
        <f t="shared" si="2"/>
        <v>75.810913632193206</v>
      </c>
      <c r="K38" s="39">
        <f t="shared" si="3"/>
        <v>120000</v>
      </c>
      <c r="L38" s="39">
        <f t="shared" si="4"/>
        <v>114.4578313253012</v>
      </c>
    </row>
    <row r="39" spans="1:12" s="15" customFormat="1" ht="39.950000000000003" hidden="1" customHeight="1" x14ac:dyDescent="0.25">
      <c r="A39" s="11" t="s">
        <v>23</v>
      </c>
      <c r="B39" s="12" t="s">
        <v>54</v>
      </c>
      <c r="C39" s="13" t="s">
        <v>90</v>
      </c>
      <c r="D39" s="14"/>
      <c r="E39" s="34"/>
      <c r="F39" s="38"/>
      <c r="G39" s="38"/>
      <c r="H39" s="38"/>
      <c r="I39" s="38">
        <f t="shared" si="13"/>
        <v>0</v>
      </c>
      <c r="J39" s="39" t="e">
        <f t="shared" si="2"/>
        <v>#DIV/0!</v>
      </c>
      <c r="K39" s="39">
        <f t="shared" si="3"/>
        <v>0</v>
      </c>
      <c r="L39" s="39" t="e">
        <f t="shared" si="4"/>
        <v>#DIV/0!</v>
      </c>
    </row>
    <row r="40" spans="1:12" s="15" customFormat="1" ht="24" customHeight="1" x14ac:dyDescent="0.25">
      <c r="A40" s="11" t="s">
        <v>52</v>
      </c>
      <c r="B40" s="12" t="s">
        <v>54</v>
      </c>
      <c r="C40" s="13" t="s">
        <v>88</v>
      </c>
      <c r="D40" s="14">
        <v>229831.73</v>
      </c>
      <c r="E40" s="34">
        <v>120000</v>
      </c>
      <c r="F40" s="38">
        <v>0</v>
      </c>
      <c r="G40" s="38">
        <v>0</v>
      </c>
      <c r="H40" s="38">
        <v>0</v>
      </c>
      <c r="I40" s="38">
        <f t="shared" si="13"/>
        <v>-229831.73</v>
      </c>
      <c r="J40" s="39">
        <f t="shared" si="2"/>
        <v>0</v>
      </c>
      <c r="K40" s="39">
        <f t="shared" si="3"/>
        <v>-120000</v>
      </c>
      <c r="L40" s="39">
        <f t="shared" si="4"/>
        <v>0</v>
      </c>
    </row>
    <row r="41" spans="1:12" s="15" customFormat="1" ht="24" customHeight="1" x14ac:dyDescent="0.25">
      <c r="A41" s="11" t="s">
        <v>112</v>
      </c>
      <c r="B41" s="12" t="s">
        <v>54</v>
      </c>
      <c r="C41" s="13" t="s">
        <v>111</v>
      </c>
      <c r="D41" s="14">
        <v>131288</v>
      </c>
      <c r="E41" s="34">
        <v>3000000</v>
      </c>
      <c r="F41" s="38">
        <v>1465000</v>
      </c>
      <c r="G41" s="38">
        <v>2500000</v>
      </c>
      <c r="H41" s="38">
        <v>2500000</v>
      </c>
      <c r="I41" s="38">
        <f t="shared" si="13"/>
        <v>1333712</v>
      </c>
      <c r="J41" s="39">
        <f t="shared" si="2"/>
        <v>1115.8674060081653</v>
      </c>
      <c r="K41" s="39">
        <f t="shared" si="3"/>
        <v>-1535000</v>
      </c>
      <c r="L41" s="39">
        <f t="shared" si="4"/>
        <v>48.833333333333336</v>
      </c>
    </row>
    <row r="42" spans="1:12" s="15" customFormat="1" ht="39.950000000000003" hidden="1" customHeight="1" x14ac:dyDescent="0.25">
      <c r="A42" s="11" t="s">
        <v>24</v>
      </c>
      <c r="B42" s="12" t="s">
        <v>54</v>
      </c>
      <c r="C42" s="13" t="s">
        <v>89</v>
      </c>
      <c r="D42" s="14"/>
      <c r="E42" s="34">
        <v>0</v>
      </c>
      <c r="F42" s="38">
        <v>0</v>
      </c>
      <c r="G42" s="38">
        <v>0</v>
      </c>
      <c r="H42" s="38">
        <v>0</v>
      </c>
      <c r="I42" s="39">
        <f t="shared" si="13"/>
        <v>0</v>
      </c>
      <c r="J42" s="39" t="e">
        <f t="shared" si="2"/>
        <v>#DIV/0!</v>
      </c>
      <c r="K42" s="39">
        <f t="shared" si="3"/>
        <v>0</v>
      </c>
      <c r="L42" s="39" t="e">
        <f t="shared" si="4"/>
        <v>#DIV/0!</v>
      </c>
    </row>
    <row r="43" spans="1:12" s="15" customFormat="1" ht="39.950000000000003" hidden="1" customHeight="1" x14ac:dyDescent="0.25">
      <c r="A43" s="11" t="s">
        <v>25</v>
      </c>
      <c r="B43" s="12" t="s">
        <v>54</v>
      </c>
      <c r="C43" s="13" t="s">
        <v>91</v>
      </c>
      <c r="D43" s="14"/>
      <c r="E43" s="34">
        <v>0</v>
      </c>
      <c r="F43" s="38">
        <v>0</v>
      </c>
      <c r="G43" s="38">
        <v>0</v>
      </c>
      <c r="H43" s="38">
        <v>0</v>
      </c>
      <c r="I43" s="39">
        <f t="shared" si="13"/>
        <v>0</v>
      </c>
      <c r="J43" s="39" t="e">
        <f t="shared" si="2"/>
        <v>#DIV/0!</v>
      </c>
      <c r="K43" s="39">
        <f t="shared" si="3"/>
        <v>0</v>
      </c>
      <c r="L43" s="39" t="e">
        <f t="shared" si="4"/>
        <v>#DIV/0!</v>
      </c>
    </row>
    <row r="44" spans="1:12" s="15" customFormat="1" ht="39.950000000000003" hidden="1" customHeight="1" x14ac:dyDescent="0.25">
      <c r="A44" s="11" t="s">
        <v>26</v>
      </c>
      <c r="B44" s="12" t="s">
        <v>54</v>
      </c>
      <c r="C44" s="13" t="s">
        <v>92</v>
      </c>
      <c r="D44" s="14"/>
      <c r="E44" s="34">
        <v>0</v>
      </c>
      <c r="F44" s="38">
        <v>0</v>
      </c>
      <c r="G44" s="38">
        <v>0</v>
      </c>
      <c r="H44" s="38">
        <v>0</v>
      </c>
      <c r="I44" s="39">
        <f t="shared" si="13"/>
        <v>0</v>
      </c>
      <c r="J44" s="39" t="e">
        <f t="shared" si="2"/>
        <v>#DIV/0!</v>
      </c>
      <c r="K44" s="39">
        <f t="shared" si="3"/>
        <v>0</v>
      </c>
      <c r="L44" s="39" t="e">
        <f t="shared" si="4"/>
        <v>#DIV/0!</v>
      </c>
    </row>
    <row r="45" spans="1:12" s="15" customFormat="1" ht="39.950000000000003" hidden="1" customHeight="1" x14ac:dyDescent="0.25">
      <c r="A45" s="11" t="s">
        <v>27</v>
      </c>
      <c r="B45" s="12" t="s">
        <v>68</v>
      </c>
      <c r="C45" s="13" t="s">
        <v>93</v>
      </c>
      <c r="D45" s="14"/>
      <c r="E45" s="34">
        <v>0</v>
      </c>
      <c r="F45" s="38">
        <v>0</v>
      </c>
      <c r="G45" s="38">
        <v>0</v>
      </c>
      <c r="H45" s="38">
        <v>0</v>
      </c>
      <c r="I45" s="39">
        <f t="shared" si="13"/>
        <v>0</v>
      </c>
      <c r="J45" s="39" t="e">
        <f t="shared" si="2"/>
        <v>#DIV/0!</v>
      </c>
      <c r="K45" s="39">
        <f t="shared" si="3"/>
        <v>0</v>
      </c>
      <c r="L45" s="39" t="e">
        <f t="shared" si="4"/>
        <v>#DIV/0!</v>
      </c>
    </row>
    <row r="46" spans="1:12" s="15" customFormat="1" ht="39.950000000000003" hidden="1" customHeight="1" x14ac:dyDescent="0.25">
      <c r="A46" s="11" t="s">
        <v>28</v>
      </c>
      <c r="B46" s="12" t="s">
        <v>54</v>
      </c>
      <c r="C46" s="13" t="s">
        <v>94</v>
      </c>
      <c r="D46" s="14"/>
      <c r="E46" s="34">
        <v>0</v>
      </c>
      <c r="F46" s="38">
        <v>0</v>
      </c>
      <c r="G46" s="38">
        <v>0</v>
      </c>
      <c r="H46" s="38">
        <v>0</v>
      </c>
      <c r="I46" s="39">
        <f t="shared" si="13"/>
        <v>0</v>
      </c>
      <c r="J46" s="39" t="e">
        <f t="shared" si="2"/>
        <v>#DIV/0!</v>
      </c>
      <c r="K46" s="39">
        <f t="shared" si="3"/>
        <v>0</v>
      </c>
      <c r="L46" s="39" t="e">
        <f t="shared" si="4"/>
        <v>#DIV/0!</v>
      </c>
    </row>
    <row r="47" spans="1:12" s="15" customFormat="1" ht="39.950000000000003" hidden="1" customHeight="1" x14ac:dyDescent="0.25">
      <c r="A47" s="11" t="s">
        <v>29</v>
      </c>
      <c r="B47" s="24" t="s">
        <v>54</v>
      </c>
      <c r="C47" s="25" t="s">
        <v>95</v>
      </c>
      <c r="D47" s="14"/>
      <c r="E47" s="34">
        <v>0</v>
      </c>
      <c r="F47" s="38">
        <v>0</v>
      </c>
      <c r="G47" s="38">
        <v>0</v>
      </c>
      <c r="H47" s="38">
        <v>0</v>
      </c>
      <c r="I47" s="39">
        <f t="shared" si="13"/>
        <v>0</v>
      </c>
      <c r="J47" s="39" t="e">
        <f t="shared" si="2"/>
        <v>#DIV/0!</v>
      </c>
      <c r="K47" s="39">
        <f t="shared" si="3"/>
        <v>0</v>
      </c>
      <c r="L47" s="39" t="e">
        <f t="shared" si="4"/>
        <v>#DIV/0!</v>
      </c>
    </row>
    <row r="48" spans="1:12" s="15" customFormat="1" ht="39.950000000000003" hidden="1" customHeight="1" x14ac:dyDescent="0.25">
      <c r="A48" s="21" t="s">
        <v>30</v>
      </c>
      <c r="B48" s="12" t="s">
        <v>54</v>
      </c>
      <c r="C48" s="13" t="s">
        <v>96</v>
      </c>
      <c r="D48" s="14"/>
      <c r="E48" s="34">
        <v>0</v>
      </c>
      <c r="F48" s="38">
        <v>0</v>
      </c>
      <c r="G48" s="38">
        <v>0</v>
      </c>
      <c r="H48" s="38">
        <v>0</v>
      </c>
      <c r="I48" s="39">
        <f t="shared" si="13"/>
        <v>0</v>
      </c>
      <c r="J48" s="39" t="e">
        <f t="shared" si="2"/>
        <v>#DIV/0!</v>
      </c>
      <c r="K48" s="39">
        <f t="shared" si="3"/>
        <v>0</v>
      </c>
      <c r="L48" s="39" t="e">
        <f t="shared" si="4"/>
        <v>#DIV/0!</v>
      </c>
    </row>
    <row r="49" spans="1:12" s="15" customFormat="1" ht="39.950000000000003" hidden="1" customHeight="1" x14ac:dyDescent="0.25">
      <c r="A49" s="11" t="s">
        <v>31</v>
      </c>
      <c r="B49" s="22" t="s">
        <v>54</v>
      </c>
      <c r="C49" s="23" t="s">
        <v>97</v>
      </c>
      <c r="D49" s="14"/>
      <c r="E49" s="34">
        <v>0</v>
      </c>
      <c r="F49" s="38">
        <v>0</v>
      </c>
      <c r="G49" s="38">
        <v>0</v>
      </c>
      <c r="H49" s="38">
        <v>0</v>
      </c>
      <c r="I49" s="39">
        <f t="shared" si="13"/>
        <v>0</v>
      </c>
      <c r="J49" s="39" t="e">
        <f t="shared" si="2"/>
        <v>#DIV/0!</v>
      </c>
      <c r="K49" s="39">
        <f t="shared" si="3"/>
        <v>0</v>
      </c>
      <c r="L49" s="39" t="e">
        <f t="shared" si="4"/>
        <v>#DIV/0!</v>
      </c>
    </row>
    <row r="50" spans="1:12" s="6" customFormat="1" ht="20.25" customHeight="1" x14ac:dyDescent="0.25">
      <c r="A50" s="7" t="s">
        <v>32</v>
      </c>
      <c r="B50" s="8" t="s">
        <v>54</v>
      </c>
      <c r="C50" s="9" t="s">
        <v>98</v>
      </c>
      <c r="D50" s="10">
        <f>SUM(D51:D52)</f>
        <v>19271.520000000004</v>
      </c>
      <c r="E50" s="36">
        <f>SUM(E51:E52)</f>
        <v>90000</v>
      </c>
      <c r="F50" s="33">
        <f t="shared" ref="F50:H50" si="14">F51</f>
        <v>0</v>
      </c>
      <c r="G50" s="33">
        <f t="shared" si="14"/>
        <v>0</v>
      </c>
      <c r="H50" s="33">
        <f t="shared" si="14"/>
        <v>0</v>
      </c>
      <c r="I50" s="39">
        <f t="shared" si="13"/>
        <v>-19271.520000000004</v>
      </c>
      <c r="J50" s="39">
        <f t="shared" si="2"/>
        <v>0</v>
      </c>
      <c r="K50" s="39">
        <f t="shared" si="3"/>
        <v>-90000</v>
      </c>
      <c r="L50" s="39">
        <f t="shared" si="4"/>
        <v>0</v>
      </c>
    </row>
    <row r="51" spans="1:12" s="15" customFormat="1" ht="21" customHeight="1" x14ac:dyDescent="0.25">
      <c r="A51" s="11" t="s">
        <v>47</v>
      </c>
      <c r="B51" s="12" t="s">
        <v>54</v>
      </c>
      <c r="C51" s="13" t="s">
        <v>99</v>
      </c>
      <c r="D51" s="14">
        <v>-31877.64</v>
      </c>
      <c r="E51" s="34">
        <v>0</v>
      </c>
      <c r="F51" s="38">
        <v>0</v>
      </c>
      <c r="G51" s="38">
        <v>0</v>
      </c>
      <c r="H51" s="38">
        <v>0</v>
      </c>
      <c r="I51" s="38">
        <f t="shared" si="13"/>
        <v>31877.64</v>
      </c>
      <c r="J51" s="39">
        <f t="shared" si="2"/>
        <v>0</v>
      </c>
      <c r="K51" s="39">
        <f t="shared" si="3"/>
        <v>0</v>
      </c>
      <c r="L51" s="39">
        <v>0</v>
      </c>
    </row>
    <row r="52" spans="1:12" s="15" customFormat="1" ht="21" customHeight="1" x14ac:dyDescent="0.25">
      <c r="A52" s="11" t="s">
        <v>116</v>
      </c>
      <c r="B52" s="12" t="s">
        <v>54</v>
      </c>
      <c r="C52" s="13" t="s">
        <v>117</v>
      </c>
      <c r="D52" s="14">
        <v>51149.16</v>
      </c>
      <c r="E52" s="34">
        <v>90000</v>
      </c>
      <c r="F52" s="38">
        <v>0</v>
      </c>
      <c r="G52" s="38">
        <v>0</v>
      </c>
      <c r="H52" s="38">
        <v>0</v>
      </c>
      <c r="I52" s="38">
        <f t="shared" si="13"/>
        <v>-51149.16</v>
      </c>
      <c r="J52" s="39">
        <f t="shared" si="2"/>
        <v>0</v>
      </c>
      <c r="K52" s="39">
        <f t="shared" si="3"/>
        <v>-90000</v>
      </c>
      <c r="L52" s="39">
        <f t="shared" si="4"/>
        <v>0</v>
      </c>
    </row>
    <row r="53" spans="1:12" s="26" customFormat="1" ht="21" customHeight="1" x14ac:dyDescent="0.25">
      <c r="A53" s="42" t="s">
        <v>33</v>
      </c>
      <c r="B53" s="43" t="s">
        <v>54</v>
      </c>
      <c r="C53" s="44" t="s">
        <v>100</v>
      </c>
      <c r="D53" s="36">
        <f>D54+D59+D60</f>
        <v>857992857.54999995</v>
      </c>
      <c r="E53" s="33">
        <f t="shared" ref="E53:H53" si="15">E54+E59+E60</f>
        <v>1294598353.4400001</v>
      </c>
      <c r="F53" s="33">
        <f>F54+F59+F60</f>
        <v>1097938045.24</v>
      </c>
      <c r="G53" s="33">
        <f t="shared" si="15"/>
        <v>937678566.61000001</v>
      </c>
      <c r="H53" s="33">
        <f t="shared" si="15"/>
        <v>916235768.96000004</v>
      </c>
      <c r="I53" s="39">
        <f t="shared" si="13"/>
        <v>239945187.69000006</v>
      </c>
      <c r="J53" s="39">
        <f t="shared" si="2"/>
        <v>127.96587239375907</v>
      </c>
      <c r="K53" s="39">
        <f t="shared" si="3"/>
        <v>-196660308.20000005</v>
      </c>
      <c r="L53" s="39">
        <f t="shared" si="4"/>
        <v>84.80916434989777</v>
      </c>
    </row>
    <row r="54" spans="1:12" s="26" customFormat="1" ht="34.5" customHeight="1" x14ac:dyDescent="0.25">
      <c r="A54" s="42" t="s">
        <v>34</v>
      </c>
      <c r="B54" s="43" t="s">
        <v>68</v>
      </c>
      <c r="C54" s="44" t="s">
        <v>101</v>
      </c>
      <c r="D54" s="36">
        <f>D55+D56+D57+D58</f>
        <v>857284711.74000001</v>
      </c>
      <c r="E54" s="36">
        <f>E55+E56+E57+E58</f>
        <v>1278983423.4400001</v>
      </c>
      <c r="F54" s="36">
        <f>F55+F56+F57+F58</f>
        <v>1078924345.24</v>
      </c>
      <c r="G54" s="36">
        <f>G55+G56+G57+G58</f>
        <v>937678566.61000001</v>
      </c>
      <c r="H54" s="36">
        <f t="shared" ref="H54" si="16">H55+H56+H57+H58+H59</f>
        <v>916235768.96000004</v>
      </c>
      <c r="I54" s="39">
        <f t="shared" si="13"/>
        <v>221639633.5</v>
      </c>
      <c r="J54" s="39">
        <f t="shared" si="2"/>
        <v>125.85367853465461</v>
      </c>
      <c r="K54" s="39">
        <f t="shared" si="3"/>
        <v>-200059078.20000005</v>
      </c>
      <c r="L54" s="39">
        <f t="shared" si="4"/>
        <v>84.357961601885819</v>
      </c>
    </row>
    <row r="55" spans="1:12" s="27" customFormat="1" ht="22.5" customHeight="1" x14ac:dyDescent="0.25">
      <c r="A55" s="45" t="s">
        <v>35</v>
      </c>
      <c r="B55" s="46" t="s">
        <v>68</v>
      </c>
      <c r="C55" s="47" t="s">
        <v>102</v>
      </c>
      <c r="D55" s="52">
        <v>157015075.52000001</v>
      </c>
      <c r="E55" s="34">
        <v>207655769.56999999</v>
      </c>
      <c r="F55" s="38">
        <v>173250107</v>
      </c>
      <c r="G55" s="38">
        <v>73085092</v>
      </c>
      <c r="H55" s="38">
        <v>73085092</v>
      </c>
      <c r="I55" s="39">
        <f t="shared" si="13"/>
        <v>16235031.479999989</v>
      </c>
      <c r="J55" s="39">
        <f t="shared" si="2"/>
        <v>110.33979153035661</v>
      </c>
      <c r="K55" s="39">
        <f t="shared" si="3"/>
        <v>-34405662.569999993</v>
      </c>
      <c r="L55" s="39">
        <f t="shared" si="4"/>
        <v>83.431395794470347</v>
      </c>
    </row>
    <row r="56" spans="1:12" s="27" customFormat="1" ht="37.5" customHeight="1" x14ac:dyDescent="0.25">
      <c r="A56" s="45" t="s">
        <v>36</v>
      </c>
      <c r="B56" s="46" t="s">
        <v>54</v>
      </c>
      <c r="C56" s="47" t="s">
        <v>103</v>
      </c>
      <c r="D56" s="52">
        <v>126205975.44</v>
      </c>
      <c r="E56" s="34">
        <v>372259839.32999998</v>
      </c>
      <c r="F56" s="38">
        <v>186648069.93000001</v>
      </c>
      <c r="G56" s="38">
        <v>92817492.060000002</v>
      </c>
      <c r="H56" s="38">
        <v>20577587.109999999</v>
      </c>
      <c r="I56" s="39">
        <f t="shared" si="13"/>
        <v>60442094.49000001</v>
      </c>
      <c r="J56" s="39">
        <f t="shared" si="2"/>
        <v>147.8916265884217</v>
      </c>
      <c r="K56" s="39">
        <f t="shared" si="3"/>
        <v>-185611769.39999998</v>
      </c>
      <c r="L56" s="39">
        <f t="shared" si="4"/>
        <v>50.139190482092452</v>
      </c>
    </row>
    <row r="57" spans="1:12" s="27" customFormat="1" ht="36" customHeight="1" x14ac:dyDescent="0.25">
      <c r="A57" s="45" t="s">
        <v>37</v>
      </c>
      <c r="B57" s="46" t="s">
        <v>54</v>
      </c>
      <c r="C57" s="47" t="s">
        <v>104</v>
      </c>
      <c r="D57" s="52">
        <v>543079054.77999997</v>
      </c>
      <c r="E57" s="34">
        <v>633805024.94000006</v>
      </c>
      <c r="F57" s="38">
        <v>679173218.71000004</v>
      </c>
      <c r="G57" s="38">
        <v>729351983.42999995</v>
      </c>
      <c r="H57" s="38">
        <v>780149090.73000002</v>
      </c>
      <c r="I57" s="39">
        <f>F57-D57</f>
        <v>136094163.93000007</v>
      </c>
      <c r="J57" s="39">
        <f t="shared" si="2"/>
        <v>125.05973351985217</v>
      </c>
      <c r="K57" s="39">
        <f t="shared" si="3"/>
        <v>45368193.769999981</v>
      </c>
      <c r="L57" s="39">
        <f t="shared" si="4"/>
        <v>107.15806785758677</v>
      </c>
    </row>
    <row r="58" spans="1:12" s="27" customFormat="1" ht="21" customHeight="1" x14ac:dyDescent="0.25">
      <c r="A58" s="45" t="s">
        <v>38</v>
      </c>
      <c r="B58" s="46" t="s">
        <v>54</v>
      </c>
      <c r="C58" s="47" t="s">
        <v>105</v>
      </c>
      <c r="D58" s="52">
        <v>30984606</v>
      </c>
      <c r="E58" s="34">
        <v>65262789.600000001</v>
      </c>
      <c r="F58" s="38">
        <v>39852949.600000001</v>
      </c>
      <c r="G58" s="38">
        <v>42423999.119999997</v>
      </c>
      <c r="H58" s="38">
        <v>42423999.119999997</v>
      </c>
      <c r="I58" s="39">
        <f t="shared" si="13"/>
        <v>8868343.6000000015</v>
      </c>
      <c r="J58" s="39">
        <f t="shared" si="2"/>
        <v>128.62177301851119</v>
      </c>
      <c r="K58" s="39">
        <f t="shared" si="3"/>
        <v>-25409840</v>
      </c>
      <c r="L58" s="39">
        <f t="shared" si="4"/>
        <v>61.06534802490269</v>
      </c>
    </row>
    <row r="59" spans="1:12" s="26" customFormat="1" ht="21" customHeight="1" x14ac:dyDescent="0.25">
      <c r="A59" s="42" t="s">
        <v>39</v>
      </c>
      <c r="B59" s="43" t="s">
        <v>54</v>
      </c>
      <c r="C59" s="44" t="s">
        <v>106</v>
      </c>
      <c r="D59" s="36">
        <v>738633.26</v>
      </c>
      <c r="E59" s="51">
        <v>15614930</v>
      </c>
      <c r="F59" s="39">
        <v>19013700</v>
      </c>
      <c r="G59" s="39">
        <v>0</v>
      </c>
      <c r="H59" s="39">
        <v>0</v>
      </c>
      <c r="I59" s="39">
        <f t="shared" si="13"/>
        <v>18275066.739999998</v>
      </c>
      <c r="J59" s="39">
        <f t="shared" si="2"/>
        <v>2574.1732778185483</v>
      </c>
      <c r="K59" s="39">
        <f t="shared" si="3"/>
        <v>3398770</v>
      </c>
      <c r="L59" s="39">
        <f t="shared" si="4"/>
        <v>121.76615585212357</v>
      </c>
    </row>
    <row r="60" spans="1:12" s="26" customFormat="1" ht="36.75" customHeight="1" x14ac:dyDescent="0.25">
      <c r="A60" s="42" t="s">
        <v>40</v>
      </c>
      <c r="B60" s="43" t="s">
        <v>54</v>
      </c>
      <c r="C60" s="44" t="s">
        <v>107</v>
      </c>
      <c r="D60" s="36">
        <v>-30487.45</v>
      </c>
      <c r="E60" s="51">
        <v>0</v>
      </c>
      <c r="F60" s="39">
        <v>0</v>
      </c>
      <c r="G60" s="39">
        <v>0</v>
      </c>
      <c r="H60" s="39">
        <v>0</v>
      </c>
      <c r="I60" s="39">
        <f t="shared" si="13"/>
        <v>30487.45</v>
      </c>
      <c r="J60" s="39">
        <f t="shared" si="2"/>
        <v>0</v>
      </c>
      <c r="K60" s="39">
        <f t="shared" si="3"/>
        <v>0</v>
      </c>
      <c r="L60" s="39">
        <v>0</v>
      </c>
    </row>
    <row r="61" spans="1:12" s="28" customFormat="1" ht="25.5" customHeight="1" x14ac:dyDescent="0.25">
      <c r="A61" s="48" t="s">
        <v>2</v>
      </c>
      <c r="B61" s="49"/>
      <c r="C61" s="50"/>
      <c r="D61" s="53">
        <f>D7+D53</f>
        <v>1358257499.0199997</v>
      </c>
      <c r="E61" s="41">
        <f>E7+E53</f>
        <v>1926698353.4400001</v>
      </c>
      <c r="F61" s="41">
        <f>F7+F53</f>
        <v>1754083145.24</v>
      </c>
      <c r="G61" s="41">
        <f>G7+G53</f>
        <v>1686786566.6100001</v>
      </c>
      <c r="H61" s="41">
        <f>H7+H53</f>
        <v>1706282768.96</v>
      </c>
      <c r="I61" s="39">
        <f t="shared" si="13"/>
        <v>395825646.22000027</v>
      </c>
      <c r="J61" s="39">
        <f t="shared" si="2"/>
        <v>129.14216534829319</v>
      </c>
      <c r="K61" s="39">
        <f t="shared" si="3"/>
        <v>-172615208.20000005</v>
      </c>
      <c r="L61" s="39">
        <f t="shared" si="4"/>
        <v>91.040880483869913</v>
      </c>
    </row>
    <row r="62" spans="1:12" s="32" customFormat="1" ht="12.95" customHeight="1" x14ac:dyDescent="0.25">
      <c r="A62" s="29"/>
      <c r="B62" s="29"/>
      <c r="C62" s="29"/>
      <c r="D62" s="30"/>
      <c r="E62" s="31"/>
    </row>
    <row r="63" spans="1:12" ht="15.75" x14ac:dyDescent="0.25">
      <c r="A63" s="15"/>
      <c r="B63" s="15"/>
      <c r="C63" s="15"/>
      <c r="D63" s="15"/>
      <c r="E63" s="27"/>
      <c r="F63" s="27"/>
      <c r="G63" s="27"/>
      <c r="H63" s="27"/>
      <c r="I63" s="27"/>
      <c r="J63" s="27"/>
      <c r="K63" s="27"/>
      <c r="L63" s="27"/>
    </row>
  </sheetData>
  <mergeCells count="10">
    <mergeCell ref="A2:L2"/>
    <mergeCell ref="I5:I6"/>
    <mergeCell ref="L5:L6"/>
    <mergeCell ref="A5:A6"/>
    <mergeCell ref="F5:H5"/>
    <mergeCell ref="E5:E6"/>
    <mergeCell ref="B5:C6"/>
    <mergeCell ref="D5:D6"/>
    <mergeCell ref="K5:K6"/>
    <mergeCell ref="J5:J6"/>
  </mergeCells>
  <pageMargins left="0.78749999999999998" right="0.39374999999999999" top="0.59027779999999996" bottom="0.39374999999999999" header="0" footer="0"/>
  <pageSetup paperSize="9" scale="37" orientation="landscape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B357E38-8EB2-488F-96BD-0B3FF753A3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doh2-PC\doh2</dc:creator>
  <cp:lastModifiedBy>WIN10</cp:lastModifiedBy>
  <cp:lastPrinted>2022-11-10T04:45:58Z</cp:lastPrinted>
  <dcterms:created xsi:type="dcterms:W3CDTF">2020-11-25T05:10:11Z</dcterms:created>
  <dcterms:modified xsi:type="dcterms:W3CDTF">2024-11-12T05:52:03Z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952_20032_0503317M_M_12.2019...xlsx</vt:lpwstr>
  </property>
  <property fmtid="{D5CDD505-2E9C-101B-9397-08002B2CF9AE}" pid="3" name="Название отчета">
    <vt:lpwstr>952_20032_0503317M_M_12.2019...xlsx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rn20032_6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