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390" yWindow="615" windowWidth="19440" windowHeight="6345"/>
  </bookViews>
  <sheets>
    <sheet name="Доходы" sheetId="2" r:id="rId1"/>
  </sheets>
  <definedNames>
    <definedName name="_xlnm.Print_Titles" localSheetId="0">Доходы!$5:$5</definedName>
    <definedName name="_xlnm.Print_Area" localSheetId="0">Доходы!$A$1:$O$61</definedName>
  </definedNames>
  <calcPr calcId="162913"/>
</workbook>
</file>

<file path=xl/calcChain.xml><?xml version="1.0" encoding="utf-8"?>
<calcChain xmlns="http://schemas.openxmlformats.org/spreadsheetml/2006/main">
  <c r="N60" i="2" l="1"/>
  <c r="O60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K60" i="2"/>
  <c r="L60" i="2"/>
  <c r="O6" i="2"/>
  <c r="N6" i="2"/>
  <c r="L6" i="2"/>
  <c r="K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H60" i="2"/>
  <c r="I60" i="2"/>
  <c r="I6" i="2"/>
  <c r="H6" i="2"/>
  <c r="F8" i="2"/>
  <c r="F10" i="2"/>
  <c r="F12" i="2"/>
  <c r="F13" i="2"/>
  <c r="F14" i="2"/>
  <c r="F15" i="2"/>
  <c r="F17" i="2"/>
  <c r="F18" i="2"/>
  <c r="F20" i="2"/>
  <c r="F22" i="2"/>
  <c r="F23" i="2"/>
  <c r="F24" i="2"/>
  <c r="F26" i="2"/>
  <c r="F28" i="2"/>
  <c r="F29" i="2"/>
  <c r="F31" i="2"/>
  <c r="F32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F51" i="2"/>
  <c r="F54" i="2"/>
  <c r="F55" i="2"/>
  <c r="F56" i="2"/>
  <c r="F57" i="2"/>
  <c r="F58" i="2"/>
  <c r="F59" i="2"/>
  <c r="E53" i="2" l="1"/>
  <c r="J53" i="2"/>
  <c r="G53" i="2"/>
  <c r="M53" i="2" l="1"/>
  <c r="G19" i="2" l="1"/>
  <c r="J19" i="2"/>
  <c r="M19" i="2"/>
  <c r="E19" i="2"/>
  <c r="F19" i="2" s="1"/>
  <c r="E49" i="2" l="1"/>
  <c r="D30" i="2" l="1"/>
  <c r="D27" i="2"/>
  <c r="D25" i="2"/>
  <c r="D21" i="2"/>
  <c r="D7" i="2"/>
  <c r="D33" i="2"/>
  <c r="D49" i="2"/>
  <c r="F49" i="2" s="1"/>
  <c r="D6" i="2" l="1"/>
  <c r="D53" i="2"/>
  <c r="F53" i="2" s="1"/>
  <c r="D52" i="2" l="1"/>
  <c r="D60" i="2" s="1"/>
  <c r="E11" i="2" l="1"/>
  <c r="F11" i="2" s="1"/>
  <c r="G52" i="2" l="1"/>
  <c r="E33" i="2" l="1"/>
  <c r="F33" i="2" s="1"/>
  <c r="G33" i="2"/>
  <c r="J33" i="2"/>
  <c r="M33" i="2"/>
  <c r="J11" i="2"/>
  <c r="M11" i="2"/>
  <c r="G11" i="2"/>
  <c r="E52" i="2"/>
  <c r="J52" i="2"/>
  <c r="M52" i="2"/>
  <c r="G49" i="2"/>
  <c r="J49" i="2"/>
  <c r="M49" i="2"/>
  <c r="E30" i="2"/>
  <c r="F30" i="2" s="1"/>
  <c r="G30" i="2"/>
  <c r="J30" i="2"/>
  <c r="M30" i="2"/>
  <c r="E27" i="2"/>
  <c r="F27" i="2" s="1"/>
  <c r="G27" i="2"/>
  <c r="J27" i="2"/>
  <c r="M27" i="2"/>
  <c r="E25" i="2"/>
  <c r="F25" i="2" s="1"/>
  <c r="G25" i="2"/>
  <c r="J25" i="2"/>
  <c r="M25" i="2"/>
  <c r="E21" i="2"/>
  <c r="F21" i="2" s="1"/>
  <c r="G21" i="2"/>
  <c r="J21" i="2"/>
  <c r="M21" i="2"/>
  <c r="E16" i="2"/>
  <c r="F16" i="2" s="1"/>
  <c r="G16" i="2"/>
  <c r="J16" i="2"/>
  <c r="M16" i="2"/>
  <c r="E9" i="2"/>
  <c r="F9" i="2" s="1"/>
  <c r="G9" i="2"/>
  <c r="J9" i="2"/>
  <c r="M9" i="2"/>
  <c r="E7" i="2"/>
  <c r="F7" i="2" s="1"/>
  <c r="G7" i="2"/>
  <c r="J7" i="2"/>
  <c r="M7" i="2"/>
  <c r="F52" i="2" l="1"/>
  <c r="G6" i="2"/>
  <c r="J6" i="2"/>
  <c r="J60" i="2" s="1"/>
  <c r="E6" i="2"/>
  <c r="F6" i="2" s="1"/>
  <c r="M6" i="2"/>
  <c r="M60" i="2" s="1"/>
  <c r="G60" i="2" l="1"/>
  <c r="E60" i="2"/>
  <c r="F60" i="2" s="1"/>
</calcChain>
</file>

<file path=xl/sharedStrings.xml><?xml version="1.0" encoding="utf-8"?>
<sst xmlns="http://schemas.openxmlformats.org/spreadsheetml/2006/main" count="188" uniqueCount="127">
  <si>
    <t>Наименование</t>
  </si>
  <si>
    <t>Доходы всего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</si>
  <si>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</si>
  <si>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</si>
  <si>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</si>
  <si>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</si>
  <si>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</si>
  <si>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</si>
  <si>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</si>
  <si>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</si>
  <si>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</si>
  <si>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</si>
  <si>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</si>
  <si>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</si>
  <si>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</si>
  <si>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про пользовании природными ресурсами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</si>
  <si>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</si>
  <si>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</si>
  <si>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</si>
  <si>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</si>
  <si>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</si>
  <si>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Денежные взыскания (штрафы) за нарушение законодательства о налогах и сборах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</si>
  <si>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</si>
  <si>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</si>
  <si>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</si>
  <si>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</si>
  <si>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</si>
  <si>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</si>
  <si>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</si>
  <si>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</si>
  <si>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</si>
  <si>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</si>
  <si>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</si>
  <si>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</si>
  <si>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</si>
  <si>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</si>
  <si>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</si>
  <si>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</si>
  <si>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</si>
  <si>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Возвраты остатков субсидий, субвенций и иных межбюджетных трансфертов, имеющих целевое назначение, прошлых лет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</si>
  <si>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</si>
  <si>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</si>
  <si>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</si>
  <si>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</si>
  <si>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</si>
  <si>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</si>
  <si>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Невыясненные поступления</t>
  </si>
  <si>
    <t>Налог, взимаемый в связи с применением упрощенной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</si>
  <si>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</si>
  <si>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</si>
  <si>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</si>
  <si>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>Платежи в целях возмещения причиненного ущерба (убытков)</t>
  </si>
  <si>
    <t>Код бюджетной классификации</t>
  </si>
  <si>
    <t>000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</si>
  <si>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</si>
  <si>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</si>
  <si>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</si>
  <si>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</si>
  <si>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</si>
  <si>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</si>
  <si>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1 05 01010 01 0000 110</t>
  </si>
  <si>
    <t>1 05 02000 02 0000 110</t>
  </si>
  <si>
    <t>1 05 03000 01 0000 110</t>
  </si>
  <si>
    <t>1 05 04000 02 0000 110</t>
  </si>
  <si>
    <t>1 06 00000 00 0000 000</t>
  </si>
  <si>
    <t>1 06 01000 00 0000 110</t>
  </si>
  <si>
    <t>1 06 06000 00 0000 110</t>
  </si>
  <si>
    <t xml:space="preserve">000 </t>
  </si>
  <si>
    <t>1 08 00000 00 0000 000</t>
  </si>
  <si>
    <t>1 08 03000 01 0000 110</t>
  </si>
  <si>
    <t>1 11 00000 00 0000 000</t>
  </si>
  <si>
    <t>1 11 01000 00 0000 120</t>
  </si>
  <si>
    <t>1 11 05000 00 0000 120</t>
  </si>
  <si>
    <t>1 11 09000 00 0000 120</t>
  </si>
  <si>
    <t>1 12 00000 00 0000 000</t>
  </si>
  <si>
    <t>1 12 01000 01 0000 120</t>
  </si>
  <si>
    <t>1 13 00000 00 0000 000</t>
  </si>
  <si>
    <t>1 13 01000 00 0000 130</t>
  </si>
  <si>
    <t>1 13 02000 00 0000 130</t>
  </si>
  <si>
    <t>1 14 00000 00 0000 000</t>
  </si>
  <si>
    <t>1 14 02000 00 0000 000</t>
  </si>
  <si>
    <t>1 14 06000 00 0000 430</t>
  </si>
  <si>
    <t>1 16 00000 00 0000 000</t>
  </si>
  <si>
    <t>1 16 01000 01 0000 140</t>
  </si>
  <si>
    <t>1 16 02000 02 0000 140</t>
  </si>
  <si>
    <t>1 16 03000 00 0000 140</t>
  </si>
  <si>
    <t>1 16 07000 01 0000 140</t>
  </si>
  <si>
    <t>1 16 10000 00 0000 140</t>
  </si>
  <si>
    <t>1 16 21000 00 0000 140</t>
  </si>
  <si>
    <t>1 16 08000 01 0000 140</t>
  </si>
  <si>
    <t>1 16 25000 00 0000 140</t>
  </si>
  <si>
    <t>1 16 28000 01 0000 140</t>
  </si>
  <si>
    <t>1 16 30000 01 0000 140</t>
  </si>
  <si>
    <t>1 16 33000 00 0000 140</t>
  </si>
  <si>
    <t>1 16 43000 01 0000 140</t>
  </si>
  <si>
    <t>1 16 51000 02 0000 140</t>
  </si>
  <si>
    <t>1 16 90000 00 0000 140</t>
  </si>
  <si>
    <t>1 17 00000 00 0000 000</t>
  </si>
  <si>
    <t>1 17 01000 00 0000 180</t>
  </si>
  <si>
    <t>2 00 00000 00 0000 000</t>
  </si>
  <si>
    <t>2 02 00000 00 0000 000</t>
  </si>
  <si>
    <t>2 02 10000 00 0000 150</t>
  </si>
  <si>
    <t>2 02 20000 00 0000 150</t>
  </si>
  <si>
    <t>2 02 30000 00 0000 150</t>
  </si>
  <si>
    <t>2 02 40000 00 0000 150</t>
  </si>
  <si>
    <t>2 07 00000 00 0000 000</t>
  </si>
  <si>
    <t>2 19 00000 00 0000 000</t>
  </si>
  <si>
    <t>Сведения о доходах бюджета по видам доходов на очередной финансовый год  и плановый период</t>
  </si>
  <si>
    <t>Доходы от продажи материальных и нематериальных активов</t>
  </si>
  <si>
    <t>1 16 11000 01 0000 140</t>
  </si>
  <si>
    <t>Платежи, уплачиваемые в целях возмещения вреда</t>
  </si>
  <si>
    <t>Штрафы, санкции,возмещение ущерба</t>
  </si>
  <si>
    <t>Инициативные платежи</t>
  </si>
  <si>
    <t>1 17 15020 14 0000 150</t>
  </si>
  <si>
    <t xml:space="preserve">Факт за отчетный  2023 год </t>
  </si>
  <si>
    <t>Оценка ожидаемого исполнения (текущего)
2024 год</t>
  </si>
  <si>
    <t>Оценка ожидаемого исполнения
2024 года к факту за 2023 год, %</t>
  </si>
  <si>
    <t>Прогноз на 2025 год</t>
  </si>
  <si>
    <t>Прогноз на 2025 год       к факту за 2023 год, %</t>
  </si>
  <si>
    <t>Прогноз на 2025 год к ожидаемому исполнению за 2024 год, %</t>
  </si>
  <si>
    <t>Прогноз на 2026 год (без учета условно утвержденных)</t>
  </si>
  <si>
    <t>Прогноз на 2026 год       к факту за 2023 год, %</t>
  </si>
  <si>
    <t>Прогноз на 2026 год к ожидаемому исполнению за 2024 год, %</t>
  </si>
  <si>
    <t>Проект на 2027 год (без учета условно утвержденных)</t>
  </si>
  <si>
    <t>Прогноз на 2027 год       к факту за 2023 год, %</t>
  </si>
  <si>
    <t>Прогноз на 2027 год к ожидаемому исполнению за 2024 год,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</si>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</sst>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%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7">
    <xf numFmtId="0" fontId="0" fillId="0" borderId="0" xfId="0"/>
    <xf numFmtId="0" fontId="18" fillId="0" borderId="0" xfId="0" applyFont="1" applyProtection="1">
      <protection locked="0"/>
    </xf>
    <xf numFmtId="0" fontId="19" fillId="0" borderId="46" xfId="48" applyNumberFormat="1" applyFont="1" applyBorder="1" applyAlignment="1" applyProtection="1">
      <alignment horizontal="left" vertical="top" wrapText="1"/>
    </xf>
    <xf numFmtId="49" fontId="19" fillId="0" borderId="48" xfId="48" applyNumberFormat="1" applyFont="1" applyBorder="1" applyAlignment="1" applyProtection="1">
      <alignment horizontal="left" vertical="top" wrapText="1"/>
    </xf>
    <xf numFmtId="49" fontId="19" fillId="0" borderId="49" xfId="48" applyNumberFormat="1" applyFont="1" applyBorder="1" applyAlignment="1" applyProtection="1">
      <alignment horizontal="left" vertical="top" wrapText="1"/>
    </xf>
    <xf numFmtId="4" fontId="19" fillId="0" borderId="49" xfId="40" applyNumberFormat="1" applyFont="1" applyBorder="1" applyAlignment="1" applyProtection="1">
      <alignment horizontal="center" vertical="center" shrinkToFit="1"/>
    </xf>
    <xf numFmtId="0" fontId="19" fillId="0" borderId="0" xfId="0" applyFont="1" applyProtection="1">
      <protection locked="0"/>
    </xf>
    <xf numFmtId="0" fontId="19" fillId="0" borderId="46" xfId="43" applyNumberFormat="1" applyFont="1" applyFill="1" applyBorder="1" applyAlignment="1" applyProtection="1">
      <alignment horizontal="justify" vertical="top" wrapText="1"/>
    </xf>
    <xf numFmtId="49" fontId="19" fillId="0" borderId="48" xfId="43" applyNumberFormat="1" applyFont="1" applyFill="1" applyBorder="1" applyAlignment="1" applyProtection="1">
      <alignment horizontal="justify" vertical="top" wrapText="1"/>
    </xf>
    <xf numFmtId="49" fontId="19" fillId="0" borderId="49" xfId="43" applyNumberFormat="1" applyFont="1" applyFill="1" applyBorder="1" applyAlignment="1" applyProtection="1">
      <alignment horizontal="justify" vertical="top" wrapText="1"/>
    </xf>
    <xf numFmtId="0" fontId="19" fillId="0" borderId="48" xfId="48" applyNumberFormat="1" applyFont="1" applyBorder="1" applyAlignment="1" applyProtection="1">
      <alignment horizontal="left" vertical="top" wrapText="1"/>
    </xf>
    <xf numFmtId="49" fontId="19" fillId="0" borderId="52" xfId="48" applyNumberFormat="1" applyFont="1" applyBorder="1" applyAlignment="1" applyProtection="1">
      <alignment horizontal="left" vertical="top" wrapText="1"/>
    </xf>
    <xf numFmtId="49" fontId="19" fillId="0" borderId="53" xfId="48" applyNumberFormat="1" applyFont="1" applyBorder="1" applyAlignment="1" applyProtection="1">
      <alignment horizontal="left" vertical="top" wrapText="1"/>
    </xf>
    <xf numFmtId="49" fontId="19" fillId="0" borderId="50" xfId="48" applyNumberFormat="1" applyFont="1" applyBorder="1" applyAlignment="1" applyProtection="1">
      <alignment horizontal="left" vertical="top" wrapText="1"/>
    </xf>
    <xf numFmtId="49" fontId="19" fillId="0" borderId="51" xfId="48" applyNumberFormat="1" applyFont="1" applyBorder="1" applyAlignment="1" applyProtection="1">
      <alignment horizontal="left" vertical="top" wrapText="1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" fontId="22" fillId="0" borderId="46" xfId="40" applyNumberFormat="1" applyFont="1" applyBorder="1" applyAlignment="1" applyProtection="1">
      <alignment horizontal="center" vertical="center" shrinkToFit="1"/>
    </xf>
    <xf numFmtId="4" fontId="23" fillId="0" borderId="46" xfId="15" applyNumberFormat="1" applyFont="1" applyBorder="1" applyAlignment="1" applyProtection="1">
      <alignment horizontal="center" vertical="center"/>
    </xf>
    <xf numFmtId="4" fontId="23" fillId="0" borderId="46" xfId="40" applyNumberFormat="1" applyFont="1" applyBorder="1" applyAlignment="1" applyProtection="1">
      <alignment horizontal="center" vertical="center" shrinkToFit="1"/>
    </xf>
    <xf numFmtId="4" fontId="23" fillId="0" borderId="46" xfId="0" applyNumberFormat="1" applyFont="1" applyBorder="1" applyAlignment="1" applyProtection="1">
      <alignment horizontal="center" vertical="center"/>
      <protection locked="0"/>
    </xf>
    <xf numFmtId="4" fontId="22" fillId="0" borderId="46" xfId="0" applyNumberFormat="1" applyFont="1" applyBorder="1" applyAlignment="1" applyProtection="1">
      <alignment horizontal="center" vertical="center"/>
      <protection locked="0"/>
    </xf>
    <xf numFmtId="0" fontId="23" fillId="0" borderId="46" xfId="48" applyNumberFormat="1" applyFont="1" applyBorder="1" applyAlignment="1" applyProtection="1">
      <alignment horizontal="left" vertical="top" wrapText="1"/>
    </xf>
    <xf numFmtId="49" fontId="23" fillId="0" borderId="48" xfId="48" applyNumberFormat="1" applyFont="1" applyBorder="1" applyAlignment="1" applyProtection="1">
      <alignment horizontal="left" vertical="top" wrapText="1"/>
    </xf>
    <xf numFmtId="49" fontId="23" fillId="0" borderId="49" xfId="48" applyNumberFormat="1" applyFont="1" applyBorder="1" applyAlignment="1" applyProtection="1">
      <alignment horizontal="left" vertical="top" wrapText="1"/>
    </xf>
    <xf numFmtId="4" fontId="23" fillId="0" borderId="49" xfId="40" applyNumberFormat="1" applyFont="1" applyBorder="1" applyAlignment="1" applyProtection="1">
      <alignment horizontal="center" vertical="center" shrinkToFit="1"/>
    </xf>
    <xf numFmtId="0" fontId="17" fillId="0" borderId="1" xfId="33" applyNumberFormat="1" applyFont="1" applyAlignment="1" applyProtection="1">
      <alignment horizontal="center" vertical="center"/>
    </xf>
    <xf numFmtId="0" fontId="24" fillId="0" borderId="1" xfId="1" applyNumberFormat="1" applyFont="1" applyProtection="1"/>
    <xf numFmtId="0" fontId="24" fillId="0" borderId="1" xfId="4" applyNumberFormat="1" applyFont="1" applyProtection="1"/>
    <xf numFmtId="0" fontId="25" fillId="0" borderId="1" xfId="5" applyNumberFormat="1" applyFont="1" applyProtection="1"/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1" xfId="5" applyNumberFormat="1" applyFont="1" applyProtection="1"/>
    <xf numFmtId="49" fontId="28" fillId="0" borderId="1" xfId="22" applyNumberFormat="1" applyFont="1" applyProtection="1"/>
    <xf numFmtId="0" fontId="25" fillId="0" borderId="1" xfId="18" applyNumberFormat="1" applyFont="1" applyProtection="1"/>
    <xf numFmtId="0" fontId="25" fillId="2" borderId="1" xfId="54" applyNumberFormat="1" applyFont="1" applyProtection="1"/>
    <xf numFmtId="165" fontId="22" fillId="0" borderId="46" xfId="40" applyNumberFormat="1" applyFont="1" applyBorder="1" applyAlignment="1" applyProtection="1">
      <alignment horizontal="center" vertical="center" shrinkToFit="1"/>
    </xf>
    <xf numFmtId="165" fontId="23" fillId="0" borderId="46" xfId="40" applyNumberFormat="1" applyFont="1" applyBorder="1" applyAlignment="1" applyProtection="1">
      <alignment horizontal="center" vertical="center" shrinkToFit="1"/>
    </xf>
    <xf numFmtId="0" fontId="29" fillId="0" borderId="0" xfId="0" applyFont="1" applyProtection="1">
      <protection locked="0"/>
    </xf>
    <xf numFmtId="0" fontId="18" fillId="4" borderId="46" xfId="48" applyNumberFormat="1" applyFont="1" applyFill="1" applyBorder="1" applyAlignment="1" applyProtection="1">
      <alignment horizontal="left" vertical="top" wrapText="1"/>
    </xf>
    <xf numFmtId="49" fontId="18" fillId="4" borderId="48" xfId="48" applyNumberFormat="1" applyFont="1" applyFill="1" applyBorder="1" applyAlignment="1" applyProtection="1">
      <alignment horizontal="left" vertical="top" wrapText="1"/>
    </xf>
    <xf numFmtId="49" fontId="18" fillId="4" borderId="49" xfId="48" applyNumberFormat="1" applyFont="1" applyFill="1" applyBorder="1" applyAlignment="1" applyProtection="1">
      <alignment horizontal="left" vertical="top" wrapText="1"/>
    </xf>
    <xf numFmtId="4" fontId="18" fillId="4" borderId="49" xfId="40" applyNumberFormat="1" applyFont="1" applyFill="1" applyBorder="1" applyAlignment="1" applyProtection="1">
      <alignment horizontal="center" vertical="center" shrinkToFit="1"/>
    </xf>
    <xf numFmtId="4" fontId="22" fillId="4" borderId="46" xfId="40" applyNumberFormat="1" applyFont="1" applyFill="1" applyBorder="1" applyAlignment="1" applyProtection="1">
      <alignment horizontal="center" vertical="center" shrinkToFit="1"/>
    </xf>
    <xf numFmtId="165" fontId="22" fillId="4" borderId="46" xfId="40" applyNumberFormat="1" applyFont="1" applyFill="1" applyBorder="1" applyAlignment="1" applyProtection="1">
      <alignment horizontal="center" vertical="center" shrinkToFit="1"/>
    </xf>
    <xf numFmtId="49" fontId="18" fillId="6" borderId="46" xfId="35" applyFont="1" applyFill="1" applyBorder="1" applyAlignment="1">
      <alignment horizontal="center" vertical="center" wrapText="1"/>
    </xf>
    <xf numFmtId="49" fontId="18" fillId="6" borderId="46" xfId="35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23" fillId="6" borderId="47" xfId="0" applyFont="1" applyFill="1" applyBorder="1" applyAlignment="1">
      <alignment horizontal="center" vertical="center" wrapText="1"/>
    </xf>
    <xf numFmtId="0" fontId="19" fillId="6" borderId="46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18" fillId="6" borderId="46" xfId="0" applyFont="1" applyFill="1" applyBorder="1" applyAlignment="1">
      <alignment horizontal="center" vertical="center" wrapText="1"/>
    </xf>
    <xf numFmtId="0" fontId="18" fillId="7" borderId="46" xfId="48" applyNumberFormat="1" applyFont="1" applyFill="1" applyBorder="1" applyAlignment="1" applyProtection="1">
      <alignment horizontal="left" vertical="top" wrapText="1"/>
    </xf>
    <xf numFmtId="49" fontId="18" fillId="7" borderId="48" xfId="48" applyNumberFormat="1" applyFont="1" applyFill="1" applyBorder="1" applyAlignment="1" applyProtection="1">
      <alignment horizontal="left" vertical="top" wrapText="1"/>
    </xf>
    <xf numFmtId="49" fontId="18" fillId="7" borderId="49" xfId="48" applyNumberFormat="1" applyFont="1" applyFill="1" applyBorder="1" applyAlignment="1" applyProtection="1">
      <alignment horizontal="left" vertical="top" wrapText="1"/>
    </xf>
    <xf numFmtId="4" fontId="18" fillId="7" borderId="49" xfId="40" applyNumberFormat="1" applyFont="1" applyFill="1" applyBorder="1" applyAlignment="1" applyProtection="1">
      <alignment horizontal="center" vertical="center" shrinkToFit="1"/>
    </xf>
    <xf numFmtId="4" fontId="22" fillId="7" borderId="46" xfId="40" applyNumberFormat="1" applyFont="1" applyFill="1" applyBorder="1" applyAlignment="1" applyProtection="1">
      <alignment horizontal="center" vertical="center" shrinkToFit="1"/>
    </xf>
    <xf numFmtId="165" fontId="22" fillId="7" borderId="46" xfId="40" applyNumberFormat="1" applyFont="1" applyFill="1" applyBorder="1" applyAlignment="1" applyProtection="1">
      <alignment horizontal="center" vertical="center" shrinkToFit="1"/>
    </xf>
    <xf numFmtId="0" fontId="18" fillId="8" borderId="46" xfId="48" applyNumberFormat="1" applyFont="1" applyFill="1" applyBorder="1" applyAlignment="1" applyProtection="1">
      <alignment horizontal="left" vertical="top" wrapText="1"/>
    </xf>
    <xf numFmtId="49" fontId="18" fillId="8" borderId="54" xfId="48" applyNumberFormat="1" applyFont="1" applyFill="1" applyBorder="1" applyAlignment="1" applyProtection="1">
      <alignment horizontal="left" vertical="top" wrapText="1"/>
    </xf>
    <xf numFmtId="49" fontId="18" fillId="8" borderId="55" xfId="48" applyNumberFormat="1" applyFont="1" applyFill="1" applyBorder="1" applyAlignment="1" applyProtection="1">
      <alignment horizontal="left" vertical="top" wrapText="1"/>
    </xf>
    <xf numFmtId="4" fontId="18" fillId="8" borderId="49" xfId="40" applyNumberFormat="1" applyFont="1" applyFill="1" applyBorder="1" applyAlignment="1" applyProtection="1">
      <alignment horizontal="center" vertical="center" shrinkToFit="1"/>
    </xf>
    <xf numFmtId="4" fontId="22" fillId="8" borderId="46" xfId="40" applyNumberFormat="1" applyFont="1" applyFill="1" applyBorder="1" applyAlignment="1" applyProtection="1">
      <alignment horizontal="center" vertical="center" shrinkToFit="1"/>
    </xf>
    <xf numFmtId="165" fontId="22" fillId="8" borderId="46" xfId="40" applyNumberFormat="1" applyFont="1" applyFill="1" applyBorder="1" applyAlignment="1" applyProtection="1">
      <alignment horizontal="center" vertical="center" shrinkToFit="1"/>
    </xf>
    <xf numFmtId="0" fontId="18" fillId="9" borderId="46" xfId="48" applyNumberFormat="1" applyFont="1" applyFill="1" applyBorder="1" applyAlignment="1" applyProtection="1">
      <alignment horizontal="left" vertical="top" wrapText="1"/>
    </xf>
    <xf numFmtId="49" fontId="18" fillId="9" borderId="48" xfId="48" applyNumberFormat="1" applyFont="1" applyFill="1" applyBorder="1" applyAlignment="1" applyProtection="1">
      <alignment horizontal="left" vertical="top" wrapText="1"/>
    </xf>
    <xf numFmtId="49" fontId="18" fillId="9" borderId="49" xfId="48" applyNumberFormat="1" applyFont="1" applyFill="1" applyBorder="1" applyAlignment="1" applyProtection="1">
      <alignment horizontal="left" vertical="top" wrapText="1"/>
    </xf>
    <xf numFmtId="4" fontId="18" fillId="9" borderId="49" xfId="40" applyNumberFormat="1" applyFont="1" applyFill="1" applyBorder="1" applyAlignment="1" applyProtection="1">
      <alignment horizontal="center" vertical="center" shrinkToFit="1"/>
    </xf>
    <xf numFmtId="4" fontId="22" fillId="9" borderId="46" xfId="40" applyNumberFormat="1" applyFont="1" applyFill="1" applyBorder="1" applyAlignment="1" applyProtection="1">
      <alignment horizontal="center" vertical="center" shrinkToFit="1"/>
    </xf>
    <xf numFmtId="165" fontId="22" fillId="9" borderId="46" xfId="40" applyNumberFormat="1" applyFont="1" applyFill="1" applyBorder="1" applyAlignment="1" applyProtection="1">
      <alignment horizontal="center" vertical="center" shrinkToFit="1"/>
    </xf>
    <xf numFmtId="0" fontId="18" fillId="10" borderId="46" xfId="48" applyNumberFormat="1" applyFont="1" applyFill="1" applyBorder="1" applyAlignment="1" applyProtection="1">
      <alignment horizontal="left" vertical="top" wrapText="1"/>
    </xf>
    <xf numFmtId="49" fontId="18" fillId="10" borderId="54" xfId="48" applyNumberFormat="1" applyFont="1" applyFill="1" applyBorder="1" applyAlignment="1" applyProtection="1">
      <alignment horizontal="left" vertical="top" wrapText="1"/>
    </xf>
    <xf numFmtId="49" fontId="18" fillId="10" borderId="55" xfId="48" applyNumberFormat="1" applyFont="1" applyFill="1" applyBorder="1" applyAlignment="1" applyProtection="1">
      <alignment horizontal="left" vertical="top" wrapText="1"/>
    </xf>
    <xf numFmtId="4" fontId="18" fillId="10" borderId="49" xfId="40" applyNumberFormat="1" applyFont="1" applyFill="1" applyBorder="1" applyAlignment="1" applyProtection="1">
      <alignment horizontal="center" vertical="center" shrinkToFit="1"/>
    </xf>
    <xf numFmtId="4" fontId="22" fillId="10" borderId="46" xfId="40" applyNumberFormat="1" applyFont="1" applyFill="1" applyBorder="1" applyAlignment="1" applyProtection="1">
      <alignment horizontal="center" vertical="center" shrinkToFit="1"/>
    </xf>
    <xf numFmtId="165" fontId="22" fillId="10" borderId="46" xfId="40" applyNumberFormat="1" applyFont="1" applyFill="1" applyBorder="1" applyAlignment="1" applyProtection="1">
      <alignment horizontal="center" vertical="center" shrinkToFit="1"/>
    </xf>
    <xf numFmtId="0" fontId="18" fillId="11" borderId="46" xfId="48" applyNumberFormat="1" applyFont="1" applyFill="1" applyBorder="1" applyAlignment="1" applyProtection="1">
      <alignment horizontal="left" vertical="top" wrapText="1"/>
    </xf>
    <xf numFmtId="49" fontId="18" fillId="11" borderId="48" xfId="48" applyNumberFormat="1" applyFont="1" applyFill="1" applyBorder="1" applyAlignment="1" applyProtection="1">
      <alignment horizontal="left" vertical="top" wrapText="1"/>
    </xf>
    <xf numFmtId="49" fontId="18" fillId="11" borderId="49" xfId="48" applyNumberFormat="1" applyFont="1" applyFill="1" applyBorder="1" applyAlignment="1" applyProtection="1">
      <alignment horizontal="left" vertical="top" wrapText="1"/>
    </xf>
    <xf numFmtId="4" fontId="18" fillId="11" borderId="49" xfId="40" applyNumberFormat="1" applyFont="1" applyFill="1" applyBorder="1" applyAlignment="1" applyProtection="1">
      <alignment horizontal="center" vertical="center" shrinkToFit="1"/>
    </xf>
    <xf numFmtId="4" fontId="22" fillId="11" borderId="46" xfId="40" applyNumberFormat="1" applyFont="1" applyFill="1" applyBorder="1" applyAlignment="1" applyProtection="1">
      <alignment horizontal="center" vertical="center" shrinkToFit="1"/>
    </xf>
    <xf numFmtId="165" fontId="22" fillId="11" borderId="46" xfId="40" applyNumberFormat="1" applyFont="1" applyFill="1" applyBorder="1" applyAlignment="1" applyProtection="1">
      <alignment horizontal="center" vertical="center" shrinkToFit="1"/>
    </xf>
    <xf numFmtId="165" fontId="23" fillId="11" borderId="46" xfId="40" applyNumberFormat="1" applyFont="1" applyFill="1" applyBorder="1" applyAlignment="1" applyProtection="1">
      <alignment horizontal="center" vertical="center" shrinkToFit="1"/>
    </xf>
    <xf numFmtId="0" fontId="18" fillId="12" borderId="46" xfId="48" applyNumberFormat="1" applyFont="1" applyFill="1" applyBorder="1" applyAlignment="1" applyProtection="1">
      <alignment horizontal="left" vertical="top" wrapText="1"/>
    </xf>
    <xf numFmtId="49" fontId="18" fillId="12" borderId="54" xfId="48" applyNumberFormat="1" applyFont="1" applyFill="1" applyBorder="1" applyAlignment="1" applyProtection="1">
      <alignment horizontal="left" vertical="top" wrapText="1"/>
    </xf>
    <xf numFmtId="49" fontId="18" fillId="12" borderId="55" xfId="48" applyNumberFormat="1" applyFont="1" applyFill="1" applyBorder="1" applyAlignment="1" applyProtection="1">
      <alignment horizontal="left" vertical="top" wrapText="1"/>
    </xf>
    <xf numFmtId="4" fontId="18" fillId="12" borderId="49" xfId="40" applyNumberFormat="1" applyFont="1" applyFill="1" applyBorder="1" applyAlignment="1" applyProtection="1">
      <alignment horizontal="center" vertical="center" shrinkToFit="1"/>
    </xf>
    <xf numFmtId="4" fontId="22" fillId="12" borderId="46" xfId="40" applyNumberFormat="1" applyFont="1" applyFill="1" applyBorder="1" applyAlignment="1" applyProtection="1">
      <alignment horizontal="center" vertical="center" shrinkToFit="1"/>
    </xf>
    <xf numFmtId="165" fontId="22" fillId="12" borderId="46" xfId="40" applyNumberFormat="1" applyFont="1" applyFill="1" applyBorder="1" applyAlignment="1" applyProtection="1">
      <alignment horizontal="center" vertical="center" shrinkToFit="1"/>
    </xf>
    <xf numFmtId="0" fontId="18" fillId="13" borderId="46" xfId="48" applyNumberFormat="1" applyFont="1" applyFill="1" applyBorder="1" applyAlignment="1" applyProtection="1">
      <alignment horizontal="left" vertical="top" wrapText="1"/>
    </xf>
    <xf numFmtId="49" fontId="18" fillId="13" borderId="54" xfId="48" applyNumberFormat="1" applyFont="1" applyFill="1" applyBorder="1" applyAlignment="1" applyProtection="1">
      <alignment horizontal="left" vertical="top" wrapText="1"/>
    </xf>
    <xf numFmtId="49" fontId="18" fillId="13" borderId="55" xfId="48" applyNumberFormat="1" applyFont="1" applyFill="1" applyBorder="1" applyAlignment="1" applyProtection="1">
      <alignment horizontal="left" vertical="top" wrapText="1"/>
    </xf>
    <xf numFmtId="4" fontId="18" fillId="13" borderId="49" xfId="40" applyNumberFormat="1" applyFont="1" applyFill="1" applyBorder="1" applyAlignment="1" applyProtection="1">
      <alignment horizontal="center" vertical="center" shrinkToFit="1"/>
    </xf>
    <xf numFmtId="4" fontId="22" fillId="13" borderId="46" xfId="40" applyNumberFormat="1" applyFont="1" applyFill="1" applyBorder="1" applyAlignment="1" applyProtection="1">
      <alignment horizontal="center" vertical="center" shrinkToFit="1"/>
    </xf>
    <xf numFmtId="165" fontId="22" fillId="13" borderId="46" xfId="40" applyNumberFormat="1" applyFont="1" applyFill="1" applyBorder="1" applyAlignment="1" applyProtection="1">
      <alignment horizontal="center" vertical="center" shrinkToFit="1"/>
    </xf>
    <xf numFmtId="0" fontId="18" fillId="14" borderId="46" xfId="48" applyNumberFormat="1" applyFont="1" applyFill="1" applyBorder="1" applyAlignment="1" applyProtection="1">
      <alignment horizontal="left" vertical="top" wrapText="1"/>
    </xf>
    <xf numFmtId="49" fontId="18" fillId="14" borderId="54" xfId="48" applyNumberFormat="1" applyFont="1" applyFill="1" applyBorder="1" applyAlignment="1" applyProtection="1">
      <alignment horizontal="left" vertical="top" wrapText="1"/>
    </xf>
    <xf numFmtId="49" fontId="18" fillId="14" borderId="55" xfId="48" applyNumberFormat="1" applyFont="1" applyFill="1" applyBorder="1" applyAlignment="1" applyProtection="1">
      <alignment horizontal="left" vertical="top" wrapText="1"/>
    </xf>
    <xf numFmtId="4" fontId="18" fillId="14" borderId="49" xfId="40" applyNumberFormat="1" applyFont="1" applyFill="1" applyBorder="1" applyAlignment="1" applyProtection="1">
      <alignment horizontal="center" vertical="center" shrinkToFit="1"/>
    </xf>
    <xf numFmtId="4" fontId="22" fillId="14" borderId="46" xfId="40" applyNumberFormat="1" applyFont="1" applyFill="1" applyBorder="1" applyAlignment="1" applyProtection="1">
      <alignment horizontal="center" vertical="center" shrinkToFit="1"/>
    </xf>
    <xf numFmtId="165" fontId="22" fillId="14" borderId="46" xfId="40" applyNumberFormat="1" applyFont="1" applyFill="1" applyBorder="1" applyAlignment="1" applyProtection="1">
      <alignment horizontal="center" vertical="center" shrinkToFit="1"/>
    </xf>
    <xf numFmtId="0" fontId="18" fillId="15" borderId="46" xfId="48" applyNumberFormat="1" applyFont="1" applyFill="1" applyBorder="1" applyAlignment="1" applyProtection="1">
      <alignment horizontal="left" vertical="top" wrapText="1"/>
    </xf>
    <xf numFmtId="49" fontId="18" fillId="15" borderId="48" xfId="48" applyNumberFormat="1" applyFont="1" applyFill="1" applyBorder="1" applyAlignment="1" applyProtection="1">
      <alignment horizontal="left" vertical="top" wrapText="1"/>
    </xf>
    <xf numFmtId="49" fontId="18" fillId="15" borderId="49" xfId="48" applyNumberFormat="1" applyFont="1" applyFill="1" applyBorder="1" applyAlignment="1" applyProtection="1">
      <alignment horizontal="left" vertical="top" wrapText="1"/>
    </xf>
    <xf numFmtId="4" fontId="18" fillId="15" borderId="49" xfId="40" applyNumberFormat="1" applyFont="1" applyFill="1" applyBorder="1" applyAlignment="1" applyProtection="1">
      <alignment horizontal="center" vertical="center" shrinkToFit="1"/>
    </xf>
    <xf numFmtId="4" fontId="22" fillId="15" borderId="46" xfId="40" applyNumberFormat="1" applyFont="1" applyFill="1" applyBorder="1" applyAlignment="1" applyProtection="1">
      <alignment horizontal="center" vertical="center" shrinkToFit="1"/>
    </xf>
    <xf numFmtId="165" fontId="22" fillId="15" borderId="46" xfId="40" applyNumberFormat="1" applyFont="1" applyFill="1" applyBorder="1" applyAlignment="1" applyProtection="1">
      <alignment horizontal="center" vertical="center" shrinkToFit="1"/>
    </xf>
    <xf numFmtId="0" fontId="18" fillId="16" borderId="46" xfId="48" applyNumberFormat="1" applyFont="1" applyFill="1" applyBorder="1" applyAlignment="1" applyProtection="1">
      <alignment horizontal="left" vertical="top" wrapText="1"/>
    </xf>
    <xf numFmtId="49" fontId="18" fillId="16" borderId="48" xfId="48" applyNumberFormat="1" applyFont="1" applyFill="1" applyBorder="1" applyAlignment="1" applyProtection="1">
      <alignment horizontal="left" vertical="top" wrapText="1"/>
    </xf>
    <xf numFmtId="49" fontId="18" fillId="16" borderId="49" xfId="48" applyNumberFormat="1" applyFont="1" applyFill="1" applyBorder="1" applyAlignment="1" applyProtection="1">
      <alignment horizontal="left" vertical="top" wrapText="1"/>
    </xf>
    <xf numFmtId="4" fontId="18" fillId="16" borderId="49" xfId="40" applyNumberFormat="1" applyFont="1" applyFill="1" applyBorder="1" applyAlignment="1" applyProtection="1">
      <alignment horizontal="center" vertical="center" shrinkToFit="1"/>
    </xf>
    <xf numFmtId="4" fontId="22" fillId="16" borderId="46" xfId="40" applyNumberFormat="1" applyFont="1" applyFill="1" applyBorder="1" applyAlignment="1" applyProtection="1">
      <alignment horizontal="center" vertical="center" shrinkToFit="1"/>
    </xf>
    <xf numFmtId="165" fontId="22" fillId="16" borderId="46" xfId="40" applyNumberFormat="1" applyFont="1" applyFill="1" applyBorder="1" applyAlignment="1" applyProtection="1">
      <alignment horizontal="center" vertical="center" shrinkToFit="1"/>
    </xf>
    <xf numFmtId="0" fontId="18" fillId="13" borderId="0" xfId="0" applyFont="1" applyFill="1" applyProtection="1">
      <protection locked="0"/>
    </xf>
    <xf numFmtId="4" fontId="22" fillId="5" borderId="49" xfId="40" applyNumberFormat="1" applyFont="1" applyFill="1" applyBorder="1" applyAlignment="1" applyProtection="1">
      <alignment horizontal="center" vertical="center" shrinkToFit="1"/>
    </xf>
    <xf numFmtId="165" fontId="22" fillId="5" borderId="46" xfId="40" applyNumberFormat="1" applyFont="1" applyFill="1" applyBorder="1" applyAlignment="1" applyProtection="1">
      <alignment horizontal="center" vertical="center" shrinkToFit="1"/>
    </xf>
    <xf numFmtId="0" fontId="18" fillId="17" borderId="46" xfId="48" applyNumberFormat="1" applyFont="1" applyFill="1" applyBorder="1" applyAlignment="1" applyProtection="1">
      <alignment horizontal="left" vertical="top" wrapText="1"/>
    </xf>
    <xf numFmtId="49" fontId="18" fillId="17" borderId="48" xfId="48" applyNumberFormat="1" applyFont="1" applyFill="1" applyBorder="1" applyAlignment="1" applyProtection="1">
      <alignment horizontal="left" vertical="top" wrapText="1"/>
    </xf>
    <xf numFmtId="49" fontId="18" fillId="17" borderId="49" xfId="48" applyNumberFormat="1" applyFont="1" applyFill="1" applyBorder="1" applyAlignment="1" applyProtection="1">
      <alignment horizontal="left" vertical="top" wrapText="1"/>
    </xf>
    <xf numFmtId="4" fontId="18" fillId="17" borderId="49" xfId="40" applyNumberFormat="1" applyFont="1" applyFill="1" applyBorder="1" applyAlignment="1" applyProtection="1">
      <alignment horizontal="center" vertical="center" shrinkToFit="1"/>
    </xf>
    <xf numFmtId="4" fontId="22" fillId="17" borderId="49" xfId="40" applyNumberFormat="1" applyFont="1" applyFill="1" applyBorder="1" applyAlignment="1" applyProtection="1">
      <alignment horizontal="center" vertical="center" shrinkToFit="1"/>
    </xf>
    <xf numFmtId="165" fontId="22" fillId="17" borderId="46" xfId="40" applyNumberFormat="1" applyFont="1" applyFill="1" applyBorder="1" applyAlignment="1" applyProtection="1">
      <alignment horizontal="center" vertical="center" shrinkToFit="1"/>
    </xf>
    <xf numFmtId="4" fontId="22" fillId="17" borderId="46" xfId="40" applyNumberFormat="1" applyFont="1" applyFill="1" applyBorder="1" applyAlignment="1" applyProtection="1">
      <alignment horizontal="center" vertical="center" shrinkToFit="1"/>
    </xf>
    <xf numFmtId="0" fontId="22" fillId="18" borderId="46" xfId="48" applyNumberFormat="1" applyFont="1" applyFill="1" applyBorder="1" applyAlignment="1" applyProtection="1">
      <alignment horizontal="left" vertical="top" wrapText="1"/>
    </xf>
    <xf numFmtId="49" fontId="22" fillId="18" borderId="48" xfId="48" applyNumberFormat="1" applyFont="1" applyFill="1" applyBorder="1" applyAlignment="1" applyProtection="1">
      <alignment horizontal="left" vertical="top" wrapText="1"/>
    </xf>
    <xf numFmtId="49" fontId="22" fillId="18" borderId="49" xfId="48" applyNumberFormat="1" applyFont="1" applyFill="1" applyBorder="1" applyAlignment="1" applyProtection="1">
      <alignment horizontal="left" vertical="top" wrapText="1"/>
    </xf>
    <xf numFmtId="4" fontId="22" fillId="18" borderId="49" xfId="40" applyNumberFormat="1" applyFont="1" applyFill="1" applyBorder="1" applyAlignment="1" applyProtection="1">
      <alignment horizontal="center" vertical="center" shrinkToFit="1"/>
    </xf>
    <xf numFmtId="4" fontId="22" fillId="18" borderId="46" xfId="40" applyNumberFormat="1" applyFont="1" applyFill="1" applyBorder="1" applyAlignment="1" applyProtection="1">
      <alignment horizontal="center" vertical="center" shrinkToFit="1"/>
    </xf>
    <xf numFmtId="165" fontId="22" fillId="18" borderId="46" xfId="40" applyNumberFormat="1" applyFont="1" applyFill="1" applyBorder="1" applyAlignment="1" applyProtection="1">
      <alignment horizontal="center" vertical="center" shrinkToFit="1"/>
    </xf>
    <xf numFmtId="0" fontId="20" fillId="18" borderId="0" xfId="0" applyFont="1" applyFill="1" applyProtection="1">
      <protection locked="0"/>
    </xf>
    <xf numFmtId="0" fontId="22" fillId="19" borderId="46" xfId="48" applyNumberFormat="1" applyFont="1" applyFill="1" applyBorder="1" applyAlignment="1" applyProtection="1">
      <alignment horizontal="left" vertical="top" wrapText="1"/>
    </xf>
    <xf numFmtId="49" fontId="22" fillId="19" borderId="48" xfId="48" applyNumberFormat="1" applyFont="1" applyFill="1" applyBorder="1" applyAlignment="1" applyProtection="1">
      <alignment horizontal="left" vertical="top" wrapText="1"/>
    </xf>
    <xf numFmtId="49" fontId="22" fillId="19" borderId="49" xfId="48" applyNumberFormat="1" applyFont="1" applyFill="1" applyBorder="1" applyAlignment="1" applyProtection="1">
      <alignment horizontal="left" vertical="top" wrapText="1"/>
    </xf>
    <xf numFmtId="4" fontId="22" fillId="19" borderId="49" xfId="40" applyNumberFormat="1" applyFont="1" applyFill="1" applyBorder="1" applyAlignment="1" applyProtection="1">
      <alignment horizontal="center" vertical="center" shrinkToFit="1"/>
    </xf>
    <xf numFmtId="165" fontId="22" fillId="19" borderId="46" xfId="40" applyNumberFormat="1" applyFont="1" applyFill="1" applyBorder="1" applyAlignment="1" applyProtection="1">
      <alignment horizontal="center" vertical="center" shrinkToFit="1"/>
    </xf>
    <xf numFmtId="0" fontId="20" fillId="19" borderId="0" xfId="0" applyFont="1" applyFill="1" applyProtection="1">
      <protection locked="0"/>
    </xf>
    <xf numFmtId="0" fontId="22" fillId="5" borderId="46" xfId="48" applyNumberFormat="1" applyFont="1" applyFill="1" applyBorder="1" applyAlignment="1" applyProtection="1">
      <alignment horizontal="left" vertical="top" wrapText="1"/>
    </xf>
    <xf numFmtId="49" fontId="22" fillId="5" borderId="48" xfId="48" applyNumberFormat="1" applyFont="1" applyFill="1" applyBorder="1" applyAlignment="1" applyProtection="1">
      <alignment horizontal="left" vertical="top" wrapText="1"/>
    </xf>
    <xf numFmtId="49" fontId="22" fillId="5" borderId="49" xfId="48" applyNumberFormat="1" applyFont="1" applyFill="1" applyBorder="1" applyAlignment="1" applyProtection="1">
      <alignment horizontal="left" vertical="top" wrapText="1"/>
    </xf>
    <xf numFmtId="4" fontId="22" fillId="5" borderId="46" xfId="15" applyNumberFormat="1" applyFont="1" applyFill="1" applyBorder="1" applyAlignment="1" applyProtection="1">
      <alignment horizontal="center" vertical="center"/>
    </xf>
    <xf numFmtId="4" fontId="22" fillId="5" borderId="46" xfId="0" applyNumberFormat="1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Protection="1">
      <protection locked="0"/>
    </xf>
    <xf numFmtId="0" fontId="22" fillId="20" borderId="46" xfId="48" applyNumberFormat="1" applyFont="1" applyFill="1" applyBorder="1" applyAlignment="1" applyProtection="1">
      <alignment horizontal="left" vertical="top" wrapText="1"/>
    </xf>
    <xf numFmtId="49" fontId="22" fillId="20" borderId="48" xfId="48" applyNumberFormat="1" applyFont="1" applyFill="1" applyBorder="1" applyAlignment="1" applyProtection="1">
      <alignment horizontal="left" vertical="top" wrapText="1"/>
    </xf>
    <xf numFmtId="49" fontId="22" fillId="20" borderId="49" xfId="48" applyNumberFormat="1" applyFont="1" applyFill="1" applyBorder="1" applyAlignment="1" applyProtection="1">
      <alignment horizontal="left" vertical="top" wrapText="1"/>
    </xf>
    <xf numFmtId="4" fontId="22" fillId="20" borderId="49" xfId="40" applyNumberFormat="1" applyFont="1" applyFill="1" applyBorder="1" applyAlignment="1" applyProtection="1">
      <alignment horizontal="center" vertical="center" shrinkToFit="1"/>
    </xf>
    <xf numFmtId="4" fontId="22" fillId="20" borderId="46" xfId="15" applyNumberFormat="1" applyFont="1" applyFill="1" applyBorder="1" applyAlignment="1" applyProtection="1">
      <alignment horizontal="center" vertical="center"/>
    </xf>
    <xf numFmtId="165" fontId="22" fillId="20" borderId="46" xfId="40" applyNumberFormat="1" applyFont="1" applyFill="1" applyBorder="1" applyAlignment="1" applyProtection="1">
      <alignment horizontal="center" vertical="center" shrinkToFit="1"/>
    </xf>
    <xf numFmtId="4" fontId="22" fillId="20" borderId="46" xfId="0" applyNumberFormat="1" applyFont="1" applyFill="1" applyBorder="1" applyAlignment="1" applyProtection="1">
      <alignment horizontal="center" vertical="center"/>
      <protection locked="0"/>
    </xf>
    <xf numFmtId="165" fontId="23" fillId="20" borderId="46" xfId="40" applyNumberFormat="1" applyFont="1" applyFill="1" applyBorder="1" applyAlignment="1" applyProtection="1">
      <alignment horizontal="center" vertical="center" shrinkToFit="1"/>
    </xf>
    <xf numFmtId="0" fontId="20" fillId="20" borderId="0" xfId="0" applyFont="1" applyFill="1" applyProtection="1">
      <protection locked="0"/>
    </xf>
    <xf numFmtId="0" fontId="22" fillId="17" borderId="46" xfId="18" applyNumberFormat="1" applyFont="1" applyFill="1" applyBorder="1" applyAlignment="1" applyProtection="1">
      <alignment horizontal="left" vertical="top"/>
    </xf>
    <xf numFmtId="49" fontId="22" fillId="17" borderId="52" xfId="18" applyNumberFormat="1" applyFont="1" applyFill="1" applyBorder="1" applyProtection="1"/>
    <xf numFmtId="49" fontId="22" fillId="17" borderId="53" xfId="18" applyNumberFormat="1" applyFont="1" applyFill="1" applyBorder="1" applyProtection="1"/>
    <xf numFmtId="4" fontId="22" fillId="17" borderId="49" xfId="52" applyNumberFormat="1" applyFont="1" applyFill="1" applyBorder="1" applyAlignment="1" applyProtection="1">
      <alignment horizontal="center" vertical="center"/>
    </xf>
    <xf numFmtId="4" fontId="22" fillId="17" borderId="46" xfId="52" applyNumberFormat="1" applyFont="1" applyFill="1" applyBorder="1" applyAlignment="1" applyProtection="1">
      <alignment horizontal="center" vertical="center"/>
    </xf>
    <xf numFmtId="0" fontId="20" fillId="17" borderId="0" xfId="0" applyFont="1" applyFill="1" applyProtection="1">
      <protection locked="0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colors>
    <mruColors>
      <color rgb="FFC9DBFF"/>
      <color rgb="FFFFCCCC"/>
      <color rgb="FFFFE1FF"/>
      <color rgb="FFCCCCFF"/>
      <color rgb="FF99FFCC"/>
      <color rgb="FFFFCC99"/>
      <color rgb="FF99CC00"/>
      <color rgb="FFCCCC00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view="pageBreakPreview" topLeftCell="A37" zoomScaleNormal="85" zoomScaleSheetLayoutView="100" workbookViewId="0">
      <selection activeCell="I14" sqref="I14"/>
    </sheetView>
  </sheetViews>
  <sheetFormatPr defaultRowHeight="15.75" x14ac:dyDescent="0.25"/>
  <cols>
    <col min="1" max="1" width="66.85546875" style="31" customWidth="1"/>
    <col min="2" max="2" width="5.7109375" style="31" customWidth="1"/>
    <col min="3" max="3" width="25.85546875" style="31" customWidth="1"/>
    <col min="4" max="4" width="24.140625" style="31" customWidth="1"/>
    <col min="5" max="6" width="20.85546875" style="30" customWidth="1"/>
    <col min="7" max="9" width="21.140625" style="30" customWidth="1"/>
    <col min="10" max="11" width="21.5703125" style="38" customWidth="1"/>
    <col min="12" max="12" width="21.5703125" style="30" customWidth="1"/>
    <col min="13" max="15" width="21.140625" style="30" customWidth="1"/>
    <col min="16" max="16384" width="9.140625" style="31"/>
  </cols>
  <sheetData>
    <row r="1" spans="1:15" ht="17.100000000000001" customHeight="1" x14ac:dyDescent="0.25">
      <c r="A1" s="27"/>
      <c r="B1" s="27"/>
      <c r="C1" s="27"/>
      <c r="D1" s="28"/>
      <c r="E1" s="29"/>
      <c r="F1" s="29"/>
    </row>
    <row r="2" spans="1:15" ht="24" customHeight="1" x14ac:dyDescent="0.25">
      <c r="A2" s="26" t="s">
        <v>107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2.95" customHeight="1" x14ac:dyDescent="0.25">
      <c r="A3" s="32"/>
      <c r="B3" s="32"/>
      <c r="C3" s="32"/>
      <c r="D3" s="32"/>
      <c r="E3" s="29"/>
      <c r="F3" s="29"/>
    </row>
    <row r="4" spans="1:15" ht="18" customHeight="1" x14ac:dyDescent="0.25">
      <c r="A4" s="27"/>
      <c r="B4" s="27"/>
      <c r="C4" s="27"/>
      <c r="D4" s="33"/>
      <c r="E4" s="29"/>
      <c r="F4" s="29"/>
    </row>
    <row r="5" spans="1:15" s="1" customFormat="1" ht="77.25" customHeight="1" x14ac:dyDescent="0.25">
      <c r="A5" s="45" t="s">
        <v>0</v>
      </c>
      <c r="B5" s="46" t="s">
        <v>52</v>
      </c>
      <c r="C5" s="46"/>
      <c r="D5" s="47" t="s">
        <v>114</v>
      </c>
      <c r="E5" s="47" t="s">
        <v>115</v>
      </c>
      <c r="F5" s="47" t="s">
        <v>116</v>
      </c>
      <c r="G5" s="48" t="s">
        <v>117</v>
      </c>
      <c r="H5" s="49" t="s">
        <v>118</v>
      </c>
      <c r="I5" s="49" t="s">
        <v>119</v>
      </c>
      <c r="J5" s="50" t="s">
        <v>120</v>
      </c>
      <c r="K5" s="51" t="s">
        <v>121</v>
      </c>
      <c r="L5" s="49" t="s">
        <v>122</v>
      </c>
      <c r="M5" s="48" t="s">
        <v>123</v>
      </c>
      <c r="N5" s="49" t="s">
        <v>124</v>
      </c>
      <c r="O5" s="49" t="s">
        <v>125</v>
      </c>
    </row>
    <row r="6" spans="1:15" s="1" customFormat="1" ht="22.5" customHeight="1" x14ac:dyDescent="0.25">
      <c r="A6" s="39" t="s">
        <v>2</v>
      </c>
      <c r="B6" s="40" t="s">
        <v>53</v>
      </c>
      <c r="C6" s="41" t="s">
        <v>54</v>
      </c>
      <c r="D6" s="42">
        <f>D7+D9+D11+D16+D19+D21+D25+D27+D30+D33+D49</f>
        <v>500264641.46999985</v>
      </c>
      <c r="E6" s="43">
        <f>E7+E9+E11+E16+E19+E21+E25+E27+E30+E33+E49</f>
        <v>632100000</v>
      </c>
      <c r="F6" s="44">
        <f>E6/D6</f>
        <v>1.2635312344734364</v>
      </c>
      <c r="G6" s="43">
        <f>G7+G9+G11+G16+G19+G21+G25+G27+G30+G33+G49</f>
        <v>656145100</v>
      </c>
      <c r="H6" s="44">
        <f>G6/D6</f>
        <v>1.3115959946158779</v>
      </c>
      <c r="I6" s="44">
        <f>G6/E6</f>
        <v>1.0380400253124507</v>
      </c>
      <c r="J6" s="43">
        <f>J7+J9+J11+J16+J19+J21+J25+J27+J30+J33+J49</f>
        <v>749108000</v>
      </c>
      <c r="K6" s="44">
        <f>J6/D6</f>
        <v>1.4974234393196124</v>
      </c>
      <c r="L6" s="44">
        <f>J6/E6</f>
        <v>1.185109950957127</v>
      </c>
      <c r="M6" s="43">
        <f>M7+M9+M11+M16+M19+M21+M25+M27+M30+M33+M49</f>
        <v>790047000</v>
      </c>
      <c r="N6" s="44">
        <f>M6/D6</f>
        <v>1.5792581256162554</v>
      </c>
      <c r="O6" s="44">
        <f>M6/E6</f>
        <v>1.2498766018035121</v>
      </c>
    </row>
    <row r="7" spans="1:15" s="1" customFormat="1" ht="24" customHeight="1" x14ac:dyDescent="0.25">
      <c r="A7" s="52" t="s">
        <v>3</v>
      </c>
      <c r="B7" s="53" t="s">
        <v>53</v>
      </c>
      <c r="C7" s="54" t="s">
        <v>55</v>
      </c>
      <c r="D7" s="55">
        <f>SUM(D8)</f>
        <v>379695673.58999997</v>
      </c>
      <c r="E7" s="56">
        <f t="shared" ref="E7:M7" si="0">E8</f>
        <v>480033000</v>
      </c>
      <c r="F7" s="57">
        <f t="shared" ref="F7:F60" si="1">E7/D7</f>
        <v>1.2642572285886657</v>
      </c>
      <c r="G7" s="56">
        <f t="shared" si="0"/>
        <v>502800000</v>
      </c>
      <c r="H7" s="57">
        <f t="shared" ref="H7:H60" si="2">G7/D7</f>
        <v>1.3242184069311509</v>
      </c>
      <c r="I7" s="57">
        <f t="shared" ref="I7:I60" si="3">G7/E7</f>
        <v>1.0474279893257339</v>
      </c>
      <c r="J7" s="56">
        <f t="shared" si="0"/>
        <v>593000000</v>
      </c>
      <c r="K7" s="57">
        <f t="shared" ref="K7:K60" si="4">J7/D7</f>
        <v>1.5617770789780676</v>
      </c>
      <c r="L7" s="57">
        <f t="shared" ref="L7:L60" si="5">J7/E7</f>
        <v>1.2353317376097059</v>
      </c>
      <c r="M7" s="56">
        <f t="shared" si="0"/>
        <v>616000000</v>
      </c>
      <c r="N7" s="57">
        <f t="shared" ref="N7:N59" si="6">M7/D7</f>
        <v>1.6223519066618712</v>
      </c>
      <c r="O7" s="57">
        <f t="shared" ref="O7:O59" si="7">M7/E7</f>
        <v>1.2832451102320048</v>
      </c>
    </row>
    <row r="8" spans="1:15" s="6" customFormat="1" ht="22.5" customHeight="1" x14ac:dyDescent="0.25">
      <c r="A8" s="2" t="s">
        <v>6</v>
      </c>
      <c r="B8" s="3" t="s">
        <v>53</v>
      </c>
      <c r="C8" s="4" t="s">
        <v>56</v>
      </c>
      <c r="D8" s="5">
        <v>379695673.58999997</v>
      </c>
      <c r="E8" s="18">
        <v>480033000</v>
      </c>
      <c r="F8" s="36">
        <f t="shared" si="1"/>
        <v>1.2642572285886657</v>
      </c>
      <c r="G8" s="20">
        <v>502800000</v>
      </c>
      <c r="H8" s="37">
        <f t="shared" si="2"/>
        <v>1.3242184069311509</v>
      </c>
      <c r="I8" s="37">
        <f t="shared" si="3"/>
        <v>1.0474279893257339</v>
      </c>
      <c r="J8" s="21">
        <v>593000000</v>
      </c>
      <c r="K8" s="36">
        <f t="shared" si="4"/>
        <v>1.5617770789780676</v>
      </c>
      <c r="L8" s="36">
        <f t="shared" si="5"/>
        <v>1.2353317376097059</v>
      </c>
      <c r="M8" s="20">
        <v>616000000</v>
      </c>
      <c r="N8" s="37">
        <f t="shared" si="6"/>
        <v>1.6223519066618712</v>
      </c>
      <c r="O8" s="37">
        <f t="shared" si="7"/>
        <v>1.2832451102320048</v>
      </c>
    </row>
    <row r="9" spans="1:15" s="1" customFormat="1" ht="39.75" customHeight="1" x14ac:dyDescent="0.25">
      <c r="A9" s="58" t="s">
        <v>4</v>
      </c>
      <c r="B9" s="59" t="s">
        <v>53</v>
      </c>
      <c r="C9" s="60" t="s">
        <v>57</v>
      </c>
      <c r="D9" s="61">
        <v>37218023.890000001</v>
      </c>
      <c r="E9" s="62">
        <f t="shared" ref="E9:M9" si="8">E10</f>
        <v>41843000</v>
      </c>
      <c r="F9" s="63">
        <f t="shared" si="1"/>
        <v>1.1242671057353657</v>
      </c>
      <c r="G9" s="62">
        <f t="shared" si="8"/>
        <v>45438000</v>
      </c>
      <c r="H9" s="63">
        <f t="shared" si="2"/>
        <v>1.2208600901083466</v>
      </c>
      <c r="I9" s="63">
        <f t="shared" si="3"/>
        <v>1.0859164017876348</v>
      </c>
      <c r="J9" s="62">
        <f t="shared" si="8"/>
        <v>47561000</v>
      </c>
      <c r="K9" s="63">
        <f t="shared" si="4"/>
        <v>1.2779023448576758</v>
      </c>
      <c r="L9" s="63">
        <f t="shared" si="5"/>
        <v>1.1366536816193868</v>
      </c>
      <c r="M9" s="62">
        <f t="shared" si="8"/>
        <v>63950000</v>
      </c>
      <c r="N9" s="63">
        <f t="shared" si="6"/>
        <v>1.7182535050492709</v>
      </c>
      <c r="O9" s="63">
        <f t="shared" si="7"/>
        <v>1.5283320985588988</v>
      </c>
    </row>
    <row r="10" spans="1:15" s="6" customFormat="1" ht="42" customHeight="1" x14ac:dyDescent="0.25">
      <c r="A10" s="2" t="s">
        <v>5</v>
      </c>
      <c r="B10" s="3" t="s">
        <v>53</v>
      </c>
      <c r="C10" s="4" t="s">
        <v>58</v>
      </c>
      <c r="D10" s="5">
        <v>37218023.890000001</v>
      </c>
      <c r="E10" s="18">
        <v>41843000</v>
      </c>
      <c r="F10" s="36">
        <f t="shared" si="1"/>
        <v>1.1242671057353657</v>
      </c>
      <c r="G10" s="20">
        <v>45438000</v>
      </c>
      <c r="H10" s="37">
        <f t="shared" si="2"/>
        <v>1.2208600901083466</v>
      </c>
      <c r="I10" s="37">
        <f t="shared" si="3"/>
        <v>1.0859164017876348</v>
      </c>
      <c r="J10" s="21">
        <v>47561000</v>
      </c>
      <c r="K10" s="36">
        <f t="shared" si="4"/>
        <v>1.2779023448576758</v>
      </c>
      <c r="L10" s="36">
        <f t="shared" si="5"/>
        <v>1.1366536816193868</v>
      </c>
      <c r="M10" s="20">
        <v>63950000</v>
      </c>
      <c r="N10" s="37">
        <f t="shared" si="6"/>
        <v>1.7182535050492709</v>
      </c>
      <c r="O10" s="37">
        <f t="shared" si="7"/>
        <v>1.5283320985588988</v>
      </c>
    </row>
    <row r="11" spans="1:15" s="1" customFormat="1" ht="21" customHeight="1" x14ac:dyDescent="0.25">
      <c r="A11" s="64" t="s">
        <v>7</v>
      </c>
      <c r="B11" s="65" t="s">
        <v>53</v>
      </c>
      <c r="C11" s="66" t="s">
        <v>59</v>
      </c>
      <c r="D11" s="67">
        <v>4954796.99</v>
      </c>
      <c r="E11" s="68">
        <f>E12+E13+E14+E15</f>
        <v>13567000</v>
      </c>
      <c r="F11" s="69">
        <f t="shared" si="1"/>
        <v>2.7381545656424562</v>
      </c>
      <c r="G11" s="68">
        <f>G12+G13+G14+G15</f>
        <v>15500000</v>
      </c>
      <c r="H11" s="69">
        <f t="shared" si="2"/>
        <v>3.1282815484232382</v>
      </c>
      <c r="I11" s="69">
        <f t="shared" si="3"/>
        <v>1.1424780717918479</v>
      </c>
      <c r="J11" s="68">
        <f t="shared" ref="J11:M11" si="9">J12+J13+J14+J15</f>
        <v>16000000</v>
      </c>
      <c r="K11" s="69">
        <f t="shared" si="4"/>
        <v>3.2291938564368907</v>
      </c>
      <c r="L11" s="69">
        <f t="shared" si="5"/>
        <v>1.179332203139972</v>
      </c>
      <c r="M11" s="68">
        <f t="shared" si="9"/>
        <v>16250000</v>
      </c>
      <c r="N11" s="69">
        <f t="shared" si="6"/>
        <v>3.2796500104437172</v>
      </c>
      <c r="O11" s="69">
        <f t="shared" si="7"/>
        <v>1.1977592688140342</v>
      </c>
    </row>
    <row r="12" spans="1:15" s="6" customFormat="1" ht="21" customHeight="1" x14ac:dyDescent="0.25">
      <c r="A12" s="7" t="s">
        <v>47</v>
      </c>
      <c r="B12" s="8" t="s">
        <v>53</v>
      </c>
      <c r="C12" s="9" t="s">
        <v>60</v>
      </c>
      <c r="D12" s="5">
        <v>1142733.1599999999</v>
      </c>
      <c r="E12" s="19">
        <v>1350000</v>
      </c>
      <c r="F12" s="36">
        <f t="shared" si="1"/>
        <v>1.181378161809884</v>
      </c>
      <c r="G12" s="19">
        <v>3000000</v>
      </c>
      <c r="H12" s="37">
        <f t="shared" si="2"/>
        <v>2.6252848040219647</v>
      </c>
      <c r="I12" s="37">
        <f t="shared" si="3"/>
        <v>2.2222222222222223</v>
      </c>
      <c r="J12" s="17">
        <v>3120000</v>
      </c>
      <c r="K12" s="36">
        <f t="shared" si="4"/>
        <v>2.7302961961828429</v>
      </c>
      <c r="L12" s="36">
        <f t="shared" si="5"/>
        <v>2.3111111111111109</v>
      </c>
      <c r="M12" s="19">
        <v>3250000</v>
      </c>
      <c r="N12" s="37">
        <f t="shared" si="6"/>
        <v>2.8440585376904615</v>
      </c>
      <c r="O12" s="37">
        <f t="shared" si="7"/>
        <v>2.4074074074074074</v>
      </c>
    </row>
    <row r="13" spans="1:15" s="6" customFormat="1" ht="21" customHeight="1" x14ac:dyDescent="0.25">
      <c r="A13" s="2" t="s">
        <v>8</v>
      </c>
      <c r="B13" s="3" t="s">
        <v>53</v>
      </c>
      <c r="C13" s="4" t="s">
        <v>61</v>
      </c>
      <c r="D13" s="5">
        <v>13900.56</v>
      </c>
      <c r="E13" s="18">
        <v>0</v>
      </c>
      <c r="F13" s="36">
        <f t="shared" si="1"/>
        <v>0</v>
      </c>
      <c r="G13" s="20">
        <v>0</v>
      </c>
      <c r="H13" s="37">
        <f t="shared" si="2"/>
        <v>0</v>
      </c>
      <c r="I13" s="37" t="s">
        <v>126</v>
      </c>
      <c r="J13" s="21">
        <v>0</v>
      </c>
      <c r="K13" s="36">
        <f t="shared" si="4"/>
        <v>0</v>
      </c>
      <c r="L13" s="36" t="e">
        <f t="shared" si="5"/>
        <v>#DIV/0!</v>
      </c>
      <c r="M13" s="20">
        <v>0</v>
      </c>
      <c r="N13" s="37">
        <f t="shared" si="6"/>
        <v>0</v>
      </c>
      <c r="O13" s="37" t="s">
        <v>126</v>
      </c>
    </row>
    <row r="14" spans="1:15" s="6" customFormat="1" ht="24" customHeight="1" x14ac:dyDescent="0.25">
      <c r="A14" s="2" t="s">
        <v>9</v>
      </c>
      <c r="B14" s="3" t="s">
        <v>53</v>
      </c>
      <c r="C14" s="4" t="s">
        <v>62</v>
      </c>
      <c r="D14" s="5">
        <v>2385099.66</v>
      </c>
      <c r="E14" s="18">
        <v>4217000</v>
      </c>
      <c r="F14" s="36">
        <f t="shared" si="1"/>
        <v>1.7680602914513013</v>
      </c>
      <c r="G14" s="20">
        <v>4500000</v>
      </c>
      <c r="H14" s="37">
        <f t="shared" si="2"/>
        <v>1.8867136143065819</v>
      </c>
      <c r="I14" s="37">
        <f t="shared" si="3"/>
        <v>1.0671093194213896</v>
      </c>
      <c r="J14" s="21">
        <v>4680000</v>
      </c>
      <c r="K14" s="36">
        <f t="shared" si="4"/>
        <v>1.9621821588788453</v>
      </c>
      <c r="L14" s="36">
        <f t="shared" si="5"/>
        <v>1.1097936921982452</v>
      </c>
      <c r="M14" s="20">
        <v>4800000</v>
      </c>
      <c r="N14" s="37">
        <f t="shared" si="6"/>
        <v>2.0124945219270209</v>
      </c>
      <c r="O14" s="37">
        <f t="shared" si="7"/>
        <v>1.1382499407161488</v>
      </c>
    </row>
    <row r="15" spans="1:15" s="6" customFormat="1" ht="21.75" customHeight="1" x14ac:dyDescent="0.25">
      <c r="A15" s="2" t="s">
        <v>10</v>
      </c>
      <c r="B15" s="3" t="s">
        <v>53</v>
      </c>
      <c r="C15" s="4" t="s">
        <v>63</v>
      </c>
      <c r="D15" s="5">
        <v>1413063.61</v>
      </c>
      <c r="E15" s="18">
        <v>8000000</v>
      </c>
      <c r="F15" s="36">
        <f t="shared" si="1"/>
        <v>5.661457802313655</v>
      </c>
      <c r="G15" s="20">
        <v>8000000</v>
      </c>
      <c r="H15" s="37">
        <f t="shared" si="2"/>
        <v>5.661457802313655</v>
      </c>
      <c r="I15" s="37">
        <f t="shared" si="3"/>
        <v>1</v>
      </c>
      <c r="J15" s="21">
        <v>8200000</v>
      </c>
      <c r="K15" s="36">
        <f t="shared" si="4"/>
        <v>5.8029942473714966</v>
      </c>
      <c r="L15" s="36">
        <f t="shared" si="5"/>
        <v>1.0249999999999999</v>
      </c>
      <c r="M15" s="20">
        <v>8200000</v>
      </c>
      <c r="N15" s="37">
        <f t="shared" si="6"/>
        <v>5.8029942473714966</v>
      </c>
      <c r="O15" s="37">
        <f t="shared" si="7"/>
        <v>1.0249999999999999</v>
      </c>
    </row>
    <row r="16" spans="1:15" s="1" customFormat="1" ht="19.5" customHeight="1" x14ac:dyDescent="0.25">
      <c r="A16" s="70" t="s">
        <v>11</v>
      </c>
      <c r="B16" s="71" t="s">
        <v>53</v>
      </c>
      <c r="C16" s="72" t="s">
        <v>64</v>
      </c>
      <c r="D16" s="73">
        <v>13677275.029999999</v>
      </c>
      <c r="E16" s="74">
        <f t="shared" ref="E16:M16" si="10">E17+E18</f>
        <v>19250000</v>
      </c>
      <c r="F16" s="75">
        <f t="shared" si="1"/>
        <v>1.4074440967061552</v>
      </c>
      <c r="G16" s="74">
        <f t="shared" si="10"/>
        <v>18400000</v>
      </c>
      <c r="H16" s="75">
        <f t="shared" si="2"/>
        <v>1.3452972145139352</v>
      </c>
      <c r="I16" s="75">
        <f t="shared" si="3"/>
        <v>0.95584415584415583</v>
      </c>
      <c r="J16" s="74">
        <f t="shared" si="10"/>
        <v>19850000</v>
      </c>
      <c r="K16" s="75">
        <f t="shared" si="4"/>
        <v>1.4513124841359575</v>
      </c>
      <c r="L16" s="75">
        <f t="shared" si="5"/>
        <v>1.0311688311688312</v>
      </c>
      <c r="M16" s="74">
        <f t="shared" si="10"/>
        <v>20750000</v>
      </c>
      <c r="N16" s="75">
        <f t="shared" si="6"/>
        <v>1.5171150652806606</v>
      </c>
      <c r="O16" s="75">
        <f t="shared" si="7"/>
        <v>1.0779220779220779</v>
      </c>
    </row>
    <row r="17" spans="1:15" s="6" customFormat="1" ht="20.25" customHeight="1" x14ac:dyDescent="0.25">
      <c r="A17" s="2" t="s">
        <v>12</v>
      </c>
      <c r="B17" s="3" t="s">
        <v>53</v>
      </c>
      <c r="C17" s="4" t="s">
        <v>65</v>
      </c>
      <c r="D17" s="5">
        <v>8961927.4499999993</v>
      </c>
      <c r="E17" s="18">
        <v>10500000</v>
      </c>
      <c r="F17" s="36">
        <f t="shared" si="1"/>
        <v>1.1716229637632249</v>
      </c>
      <c r="G17" s="20">
        <v>10500000</v>
      </c>
      <c r="H17" s="37">
        <f t="shared" si="2"/>
        <v>1.1716229637632249</v>
      </c>
      <c r="I17" s="37">
        <f t="shared" si="3"/>
        <v>1</v>
      </c>
      <c r="J17" s="21">
        <v>11050000</v>
      </c>
      <c r="K17" s="36">
        <f t="shared" si="4"/>
        <v>1.2329936904365366</v>
      </c>
      <c r="L17" s="36">
        <f t="shared" si="5"/>
        <v>1.0523809523809524</v>
      </c>
      <c r="M17" s="20">
        <v>11600000</v>
      </c>
      <c r="N17" s="37">
        <f t="shared" si="6"/>
        <v>1.2943644171098485</v>
      </c>
      <c r="O17" s="37">
        <f t="shared" si="7"/>
        <v>1.1047619047619048</v>
      </c>
    </row>
    <row r="18" spans="1:15" s="6" customFormat="1" ht="17.25" customHeight="1" x14ac:dyDescent="0.25">
      <c r="A18" s="2" t="s">
        <v>40</v>
      </c>
      <c r="B18" s="3" t="s">
        <v>53</v>
      </c>
      <c r="C18" s="4" t="s">
        <v>66</v>
      </c>
      <c r="D18" s="5">
        <v>4715347.58</v>
      </c>
      <c r="E18" s="18">
        <v>8750000</v>
      </c>
      <c r="F18" s="36">
        <f t="shared" si="1"/>
        <v>1.8556426332414715</v>
      </c>
      <c r="G18" s="20">
        <v>7900000</v>
      </c>
      <c r="H18" s="37">
        <f t="shared" si="2"/>
        <v>1.6753802060123</v>
      </c>
      <c r="I18" s="37">
        <f t="shared" si="3"/>
        <v>0.9028571428571428</v>
      </c>
      <c r="J18" s="21">
        <v>8800000</v>
      </c>
      <c r="K18" s="36">
        <f t="shared" si="4"/>
        <v>1.8662463054314227</v>
      </c>
      <c r="L18" s="36">
        <f t="shared" si="5"/>
        <v>1.0057142857142858</v>
      </c>
      <c r="M18" s="20">
        <v>9150000</v>
      </c>
      <c r="N18" s="37">
        <f t="shared" si="6"/>
        <v>1.9404720107610816</v>
      </c>
      <c r="O18" s="37">
        <f t="shared" si="7"/>
        <v>1.0457142857142858</v>
      </c>
    </row>
    <row r="19" spans="1:15" s="1" customFormat="1" ht="19.5" customHeight="1" x14ac:dyDescent="0.25">
      <c r="A19" s="76" t="s">
        <v>13</v>
      </c>
      <c r="B19" s="77" t="s">
        <v>67</v>
      </c>
      <c r="C19" s="78" t="s">
        <v>68</v>
      </c>
      <c r="D19" s="79">
        <v>2257149.39</v>
      </c>
      <c r="E19" s="80">
        <f>E20</f>
        <v>5000000</v>
      </c>
      <c r="F19" s="81">
        <f t="shared" si="1"/>
        <v>2.2151834620038153</v>
      </c>
      <c r="G19" s="80">
        <f t="shared" ref="G19:M19" si="11">G20</f>
        <v>5650000</v>
      </c>
      <c r="H19" s="82">
        <f t="shared" si="2"/>
        <v>2.5031573120643111</v>
      </c>
      <c r="I19" s="82">
        <f t="shared" si="3"/>
        <v>1.1299999999999999</v>
      </c>
      <c r="J19" s="80">
        <f t="shared" si="11"/>
        <v>5650000</v>
      </c>
      <c r="K19" s="81">
        <f t="shared" si="4"/>
        <v>2.5031573120643111</v>
      </c>
      <c r="L19" s="81">
        <f t="shared" si="5"/>
        <v>1.1299999999999999</v>
      </c>
      <c r="M19" s="80">
        <f t="shared" si="11"/>
        <v>5650000</v>
      </c>
      <c r="N19" s="82">
        <f t="shared" si="6"/>
        <v>2.5031573120643111</v>
      </c>
      <c r="O19" s="82">
        <f t="shared" si="7"/>
        <v>1.1299999999999999</v>
      </c>
    </row>
    <row r="20" spans="1:15" s="6" customFormat="1" ht="39.75" customHeight="1" x14ac:dyDescent="0.25">
      <c r="A20" s="2" t="s">
        <v>41</v>
      </c>
      <c r="B20" s="3" t="s">
        <v>53</v>
      </c>
      <c r="C20" s="4" t="s">
        <v>69</v>
      </c>
      <c r="D20" s="5">
        <v>2257149.39</v>
      </c>
      <c r="E20" s="18">
        <v>5000000</v>
      </c>
      <c r="F20" s="36">
        <f t="shared" si="1"/>
        <v>2.2151834620038153</v>
      </c>
      <c r="G20" s="20">
        <v>5650000</v>
      </c>
      <c r="H20" s="37">
        <f t="shared" si="2"/>
        <v>2.5031573120643111</v>
      </c>
      <c r="I20" s="37">
        <f t="shared" si="3"/>
        <v>1.1299999999999999</v>
      </c>
      <c r="J20" s="21">
        <v>5650000</v>
      </c>
      <c r="K20" s="36">
        <f t="shared" si="4"/>
        <v>2.5031573120643111</v>
      </c>
      <c r="L20" s="36">
        <f t="shared" si="5"/>
        <v>1.1299999999999999</v>
      </c>
      <c r="M20" s="20">
        <v>5650000</v>
      </c>
      <c r="N20" s="37">
        <f t="shared" si="6"/>
        <v>2.5031573120643111</v>
      </c>
      <c r="O20" s="37">
        <f t="shared" si="7"/>
        <v>1.1299999999999999</v>
      </c>
    </row>
    <row r="21" spans="1:15" s="1" customFormat="1" ht="39" customHeight="1" x14ac:dyDescent="0.25">
      <c r="A21" s="83" t="s">
        <v>14</v>
      </c>
      <c r="B21" s="84" t="s">
        <v>53</v>
      </c>
      <c r="C21" s="85" t="s">
        <v>70</v>
      </c>
      <c r="D21" s="86">
        <f>SUM(D23:D24)</f>
        <v>40464412.730000004</v>
      </c>
      <c r="E21" s="87">
        <f>E22+E23+E24</f>
        <v>44165000</v>
      </c>
      <c r="F21" s="88">
        <f t="shared" si="1"/>
        <v>1.091452884654283</v>
      </c>
      <c r="G21" s="87">
        <f>G22+G23+G24</f>
        <v>44965000</v>
      </c>
      <c r="H21" s="88">
        <f t="shared" si="2"/>
        <v>1.111223343337028</v>
      </c>
      <c r="I21" s="88">
        <f t="shared" si="3"/>
        <v>1.0181138910902299</v>
      </c>
      <c r="J21" s="87">
        <f>J22+J23+J24</f>
        <v>45675000</v>
      </c>
      <c r="K21" s="88">
        <f t="shared" si="4"/>
        <v>1.128769625417964</v>
      </c>
      <c r="L21" s="88">
        <f t="shared" si="5"/>
        <v>1.0341899694328087</v>
      </c>
      <c r="M21" s="87">
        <f>M22+M23+M24</f>
        <v>45975000</v>
      </c>
      <c r="N21" s="88">
        <f t="shared" si="6"/>
        <v>1.1361835474239934</v>
      </c>
      <c r="O21" s="88">
        <f t="shared" si="7"/>
        <v>1.0409826785916449</v>
      </c>
    </row>
    <row r="22" spans="1:15" s="6" customFormat="1" ht="39.950000000000003" hidden="1" customHeight="1" x14ac:dyDescent="0.25">
      <c r="A22" s="2" t="s">
        <v>42</v>
      </c>
      <c r="B22" s="3" t="s">
        <v>53</v>
      </c>
      <c r="C22" s="4" t="s">
        <v>71</v>
      </c>
      <c r="D22" s="5"/>
      <c r="E22" s="18">
        <v>0</v>
      </c>
      <c r="F22" s="36" t="e">
        <f t="shared" si="1"/>
        <v>#DIV/0!</v>
      </c>
      <c r="G22" s="20">
        <v>0</v>
      </c>
      <c r="H22" s="37" t="e">
        <f t="shared" si="2"/>
        <v>#DIV/0!</v>
      </c>
      <c r="I22" s="37" t="e">
        <f t="shared" si="3"/>
        <v>#DIV/0!</v>
      </c>
      <c r="J22" s="21">
        <v>0</v>
      </c>
      <c r="K22" s="36" t="e">
        <f t="shared" si="4"/>
        <v>#DIV/0!</v>
      </c>
      <c r="L22" s="36" t="e">
        <f t="shared" si="5"/>
        <v>#DIV/0!</v>
      </c>
      <c r="M22" s="20">
        <v>0</v>
      </c>
      <c r="N22" s="37" t="e">
        <f t="shared" si="6"/>
        <v>#DIV/0!</v>
      </c>
      <c r="O22" s="37" t="e">
        <f t="shared" si="7"/>
        <v>#DIV/0!</v>
      </c>
    </row>
    <row r="23" spans="1:15" s="6" customFormat="1" ht="69" customHeight="1" x14ac:dyDescent="0.25">
      <c r="A23" s="2" t="s">
        <v>43</v>
      </c>
      <c r="B23" s="3" t="s">
        <v>53</v>
      </c>
      <c r="C23" s="4" t="s">
        <v>72</v>
      </c>
      <c r="D23" s="5">
        <v>35488280.350000001</v>
      </c>
      <c r="E23" s="18">
        <v>29400000</v>
      </c>
      <c r="F23" s="36">
        <f t="shared" si="1"/>
        <v>0.82844250862665425</v>
      </c>
      <c r="G23" s="20">
        <v>28800000</v>
      </c>
      <c r="H23" s="37">
        <f t="shared" si="2"/>
        <v>0.81153551865468165</v>
      </c>
      <c r="I23" s="37">
        <f t="shared" si="3"/>
        <v>0.97959183673469385</v>
      </c>
      <c r="J23" s="21">
        <v>29300000</v>
      </c>
      <c r="K23" s="36">
        <f t="shared" si="4"/>
        <v>0.8256246769646588</v>
      </c>
      <c r="L23" s="36">
        <f t="shared" si="5"/>
        <v>0.99659863945578231</v>
      </c>
      <c r="M23" s="20">
        <v>29300000</v>
      </c>
      <c r="N23" s="37">
        <f t="shared" si="6"/>
        <v>0.8256246769646588</v>
      </c>
      <c r="O23" s="37">
        <f t="shared" si="7"/>
        <v>0.99659863945578231</v>
      </c>
    </row>
    <row r="24" spans="1:15" s="6" customFormat="1" ht="85.5" customHeight="1" x14ac:dyDescent="0.25">
      <c r="A24" s="2" t="s">
        <v>44</v>
      </c>
      <c r="B24" s="3" t="s">
        <v>53</v>
      </c>
      <c r="C24" s="4" t="s">
        <v>73</v>
      </c>
      <c r="D24" s="5">
        <v>4976132.38</v>
      </c>
      <c r="E24" s="18">
        <v>14765000</v>
      </c>
      <c r="F24" s="36">
        <f t="shared" si="1"/>
        <v>2.9671638277436663</v>
      </c>
      <c r="G24" s="20">
        <v>16165000</v>
      </c>
      <c r="H24" s="37">
        <f t="shared" si="2"/>
        <v>3.248506825294708</v>
      </c>
      <c r="I24" s="37">
        <f t="shared" si="3"/>
        <v>1.0948188283101929</v>
      </c>
      <c r="J24" s="21">
        <v>16375000</v>
      </c>
      <c r="K24" s="36">
        <f t="shared" si="4"/>
        <v>3.2907082749273644</v>
      </c>
      <c r="L24" s="36">
        <f t="shared" si="5"/>
        <v>1.1090416525567219</v>
      </c>
      <c r="M24" s="20">
        <v>16675000</v>
      </c>
      <c r="N24" s="37">
        <f t="shared" si="6"/>
        <v>3.3509960601168736</v>
      </c>
      <c r="O24" s="37">
        <f t="shared" si="7"/>
        <v>1.1293599729089061</v>
      </c>
    </row>
    <row r="25" spans="1:15" s="1" customFormat="1" ht="21" customHeight="1" x14ac:dyDescent="0.25">
      <c r="A25" s="95" t="s">
        <v>15</v>
      </c>
      <c r="B25" s="96" t="s">
        <v>53</v>
      </c>
      <c r="C25" s="97" t="s">
        <v>74</v>
      </c>
      <c r="D25" s="98">
        <f>SUM(D26)</f>
        <v>171064.62</v>
      </c>
      <c r="E25" s="99">
        <f t="shared" ref="E25:M25" si="12">E26</f>
        <v>155000</v>
      </c>
      <c r="F25" s="100">
        <f t="shared" si="1"/>
        <v>0.90609034176675463</v>
      </c>
      <c r="G25" s="99">
        <f t="shared" si="12"/>
        <v>222000</v>
      </c>
      <c r="H25" s="100">
        <f t="shared" si="2"/>
        <v>1.2977551991756098</v>
      </c>
      <c r="I25" s="100">
        <f t="shared" si="3"/>
        <v>1.4322580645161291</v>
      </c>
      <c r="J25" s="99">
        <f t="shared" si="12"/>
        <v>222000</v>
      </c>
      <c r="K25" s="100">
        <f t="shared" si="4"/>
        <v>1.2977551991756098</v>
      </c>
      <c r="L25" s="100">
        <f t="shared" si="5"/>
        <v>1.4322580645161291</v>
      </c>
      <c r="M25" s="99">
        <f t="shared" si="12"/>
        <v>222000</v>
      </c>
      <c r="N25" s="100">
        <f t="shared" si="6"/>
        <v>1.2977551991756098</v>
      </c>
      <c r="O25" s="100">
        <f t="shared" si="7"/>
        <v>1.4322580645161291</v>
      </c>
    </row>
    <row r="26" spans="1:15" s="6" customFormat="1" ht="21" customHeight="1" x14ac:dyDescent="0.25">
      <c r="A26" s="2" t="s">
        <v>45</v>
      </c>
      <c r="B26" s="3" t="s">
        <v>53</v>
      </c>
      <c r="C26" s="4" t="s">
        <v>75</v>
      </c>
      <c r="D26" s="5">
        <v>171064.62</v>
      </c>
      <c r="E26" s="18">
        <v>155000</v>
      </c>
      <c r="F26" s="36">
        <f t="shared" si="1"/>
        <v>0.90609034176675463</v>
      </c>
      <c r="G26" s="20">
        <v>222000</v>
      </c>
      <c r="H26" s="37">
        <f t="shared" si="2"/>
        <v>1.2977551991756098</v>
      </c>
      <c r="I26" s="37">
        <f t="shared" si="3"/>
        <v>1.4322580645161291</v>
      </c>
      <c r="J26" s="21">
        <v>222000</v>
      </c>
      <c r="K26" s="36">
        <f t="shared" si="4"/>
        <v>1.2977551991756098</v>
      </c>
      <c r="L26" s="36">
        <f t="shared" si="5"/>
        <v>1.4322580645161291</v>
      </c>
      <c r="M26" s="20">
        <v>222000</v>
      </c>
      <c r="N26" s="37">
        <f t="shared" si="6"/>
        <v>1.2977551991756098</v>
      </c>
      <c r="O26" s="37">
        <f t="shared" si="7"/>
        <v>1.4322580645161291</v>
      </c>
    </row>
    <row r="27" spans="1:15" s="1" customFormat="1" ht="36" customHeight="1" x14ac:dyDescent="0.25">
      <c r="A27" s="101" t="s">
        <v>16</v>
      </c>
      <c r="B27" s="102" t="s">
        <v>67</v>
      </c>
      <c r="C27" s="103" t="s">
        <v>76</v>
      </c>
      <c r="D27" s="104">
        <f>SUM(D28:D29)</f>
        <v>12508140.84</v>
      </c>
      <c r="E27" s="105">
        <f t="shared" ref="E27:M27" si="13">E28+E29</f>
        <v>13341510</v>
      </c>
      <c r="F27" s="106">
        <f t="shared" si="1"/>
        <v>1.0666261413794571</v>
      </c>
      <c r="G27" s="105">
        <f t="shared" si="13"/>
        <v>10550000</v>
      </c>
      <c r="H27" s="106">
        <f t="shared" si="2"/>
        <v>0.84345068823193714</v>
      </c>
      <c r="I27" s="106">
        <f t="shared" si="3"/>
        <v>0.79076506332491603</v>
      </c>
      <c r="J27" s="105">
        <f t="shared" si="13"/>
        <v>10650000</v>
      </c>
      <c r="K27" s="106">
        <f t="shared" si="4"/>
        <v>0.8514454814853204</v>
      </c>
      <c r="L27" s="106">
        <f t="shared" si="5"/>
        <v>0.79826046676875406</v>
      </c>
      <c r="M27" s="105">
        <f t="shared" si="13"/>
        <v>10750000</v>
      </c>
      <c r="N27" s="106">
        <f t="shared" si="6"/>
        <v>0.85944027473870366</v>
      </c>
      <c r="O27" s="106">
        <f t="shared" si="7"/>
        <v>0.8057558702125921</v>
      </c>
    </row>
    <row r="28" spans="1:15" s="6" customFormat="1" ht="21.75" customHeight="1" x14ac:dyDescent="0.25">
      <c r="A28" s="2" t="s">
        <v>17</v>
      </c>
      <c r="B28" s="3" t="s">
        <v>53</v>
      </c>
      <c r="C28" s="4" t="s">
        <v>77</v>
      </c>
      <c r="D28" s="5">
        <v>11478894.1</v>
      </c>
      <c r="E28" s="18">
        <v>10450000</v>
      </c>
      <c r="F28" s="36">
        <f t="shared" si="1"/>
        <v>0.91036644375001252</v>
      </c>
      <c r="G28" s="20">
        <v>10550000</v>
      </c>
      <c r="H28" s="37">
        <f t="shared" si="2"/>
        <v>0.91907808436006044</v>
      </c>
      <c r="I28" s="37">
        <f t="shared" si="3"/>
        <v>1.0095693779904307</v>
      </c>
      <c r="J28" s="21">
        <v>10650000</v>
      </c>
      <c r="K28" s="36">
        <f t="shared" si="4"/>
        <v>0.92778972497010848</v>
      </c>
      <c r="L28" s="36">
        <f t="shared" si="5"/>
        <v>1.0191387559808613</v>
      </c>
      <c r="M28" s="20">
        <v>10750000</v>
      </c>
      <c r="N28" s="37">
        <f t="shared" si="6"/>
        <v>0.9365013655801564</v>
      </c>
      <c r="O28" s="37">
        <f t="shared" si="7"/>
        <v>1.0287081339712918</v>
      </c>
    </row>
    <row r="29" spans="1:15" s="6" customFormat="1" ht="23.25" customHeight="1" x14ac:dyDescent="0.25">
      <c r="A29" s="2" t="s">
        <v>18</v>
      </c>
      <c r="B29" s="3" t="s">
        <v>53</v>
      </c>
      <c r="C29" s="4" t="s">
        <v>78</v>
      </c>
      <c r="D29" s="5">
        <v>1029246.74</v>
      </c>
      <c r="E29" s="18">
        <v>2891510</v>
      </c>
      <c r="F29" s="36">
        <f t="shared" si="1"/>
        <v>2.8093457939929936</v>
      </c>
      <c r="G29" s="20">
        <v>0</v>
      </c>
      <c r="H29" s="37">
        <f t="shared" si="2"/>
        <v>0</v>
      </c>
      <c r="I29" s="37">
        <f t="shared" si="3"/>
        <v>0</v>
      </c>
      <c r="J29" s="21">
        <v>0</v>
      </c>
      <c r="K29" s="36">
        <f t="shared" si="4"/>
        <v>0</v>
      </c>
      <c r="L29" s="36">
        <f t="shared" si="5"/>
        <v>0</v>
      </c>
      <c r="M29" s="20">
        <v>0</v>
      </c>
      <c r="N29" s="37">
        <f t="shared" si="6"/>
        <v>0</v>
      </c>
      <c r="O29" s="37">
        <f t="shared" si="7"/>
        <v>0</v>
      </c>
    </row>
    <row r="30" spans="1:15" s="1" customFormat="1" ht="36.75" customHeight="1" x14ac:dyDescent="0.25">
      <c r="A30" s="107" t="s">
        <v>108</v>
      </c>
      <c r="B30" s="108" t="s">
        <v>53</v>
      </c>
      <c r="C30" s="109" t="s">
        <v>79</v>
      </c>
      <c r="D30" s="110">
        <f>SUM(D32)</f>
        <v>7048521.8399999999</v>
      </c>
      <c r="E30" s="111">
        <f t="shared" ref="E30:M30" si="14">E31+E32</f>
        <v>9655490</v>
      </c>
      <c r="F30" s="112">
        <f t="shared" si="1"/>
        <v>1.3698602656241468</v>
      </c>
      <c r="G30" s="111">
        <f t="shared" si="14"/>
        <v>9155100</v>
      </c>
      <c r="H30" s="112">
        <f t="shared" si="2"/>
        <v>1.298868075863123</v>
      </c>
      <c r="I30" s="112">
        <f t="shared" si="3"/>
        <v>0.94817559750981051</v>
      </c>
      <c r="J30" s="111">
        <f t="shared" si="14"/>
        <v>6000000</v>
      </c>
      <c r="K30" s="112">
        <f t="shared" si="4"/>
        <v>0.85124230813194157</v>
      </c>
      <c r="L30" s="112">
        <f t="shared" si="5"/>
        <v>0.62140813153967334</v>
      </c>
      <c r="M30" s="111">
        <f t="shared" si="14"/>
        <v>6000000</v>
      </c>
      <c r="N30" s="112">
        <f t="shared" si="6"/>
        <v>0.85124230813194157</v>
      </c>
      <c r="O30" s="112">
        <f t="shared" si="7"/>
        <v>0.62140813153967334</v>
      </c>
    </row>
    <row r="31" spans="1:15" s="6" customFormat="1" ht="91.5" customHeight="1" x14ac:dyDescent="0.25">
      <c r="A31" s="2" t="s">
        <v>19</v>
      </c>
      <c r="B31" s="3" t="s">
        <v>53</v>
      </c>
      <c r="C31" s="4" t="s">
        <v>80</v>
      </c>
      <c r="D31" s="5">
        <v>0</v>
      </c>
      <c r="E31" s="18">
        <v>1155490</v>
      </c>
      <c r="F31" s="36" t="e">
        <f t="shared" si="1"/>
        <v>#DIV/0!</v>
      </c>
      <c r="G31" s="20">
        <v>3155100</v>
      </c>
      <c r="H31" s="37" t="s">
        <v>126</v>
      </c>
      <c r="I31" s="37">
        <f t="shared" si="3"/>
        <v>2.7305299050619216</v>
      </c>
      <c r="J31" s="21">
        <v>0</v>
      </c>
      <c r="K31" s="36" t="e">
        <f t="shared" si="4"/>
        <v>#DIV/0!</v>
      </c>
      <c r="L31" s="36">
        <f t="shared" si="5"/>
        <v>0</v>
      </c>
      <c r="M31" s="20">
        <v>0</v>
      </c>
      <c r="N31" s="37" t="s">
        <v>126</v>
      </c>
      <c r="O31" s="37">
        <f t="shared" si="7"/>
        <v>0</v>
      </c>
    </row>
    <row r="32" spans="1:15" s="6" customFormat="1" ht="38.25" customHeight="1" x14ac:dyDescent="0.25">
      <c r="A32" s="2" t="s">
        <v>20</v>
      </c>
      <c r="B32" s="3" t="s">
        <v>53</v>
      </c>
      <c r="C32" s="4" t="s">
        <v>81</v>
      </c>
      <c r="D32" s="5">
        <v>7048521.8399999999</v>
      </c>
      <c r="E32" s="18">
        <v>8500000</v>
      </c>
      <c r="F32" s="36">
        <f t="shared" si="1"/>
        <v>1.2059266031869174</v>
      </c>
      <c r="G32" s="20">
        <v>6000000</v>
      </c>
      <c r="H32" s="37">
        <f t="shared" si="2"/>
        <v>0.85124230813194157</v>
      </c>
      <c r="I32" s="37">
        <f t="shared" si="3"/>
        <v>0.70588235294117652</v>
      </c>
      <c r="J32" s="21">
        <v>6000000</v>
      </c>
      <c r="K32" s="36">
        <f t="shared" si="4"/>
        <v>0.85124230813194157</v>
      </c>
      <c r="L32" s="36">
        <f t="shared" si="5"/>
        <v>0.70588235294117652</v>
      </c>
      <c r="M32" s="20">
        <v>6000000</v>
      </c>
      <c r="N32" s="37">
        <f t="shared" si="6"/>
        <v>0.85124230813194157</v>
      </c>
      <c r="O32" s="37">
        <f t="shared" si="7"/>
        <v>0.70588235294117652</v>
      </c>
    </row>
    <row r="33" spans="1:15" s="113" customFormat="1" ht="21.75" customHeight="1" x14ac:dyDescent="0.25">
      <c r="A33" s="89" t="s">
        <v>111</v>
      </c>
      <c r="B33" s="90" t="s">
        <v>67</v>
      </c>
      <c r="C33" s="91" t="s">
        <v>82</v>
      </c>
      <c r="D33" s="92">
        <f>SUM(D34:D40)</f>
        <v>2250311.0299999998</v>
      </c>
      <c r="E33" s="93">
        <f t="shared" ref="E33:M33" si="15">SUM(E34:E48)</f>
        <v>5000000</v>
      </c>
      <c r="F33" s="94">
        <f t="shared" si="1"/>
        <v>2.2219150745574936</v>
      </c>
      <c r="G33" s="93">
        <f t="shared" si="15"/>
        <v>3465000</v>
      </c>
      <c r="H33" s="94">
        <f t="shared" si="2"/>
        <v>1.539787146668343</v>
      </c>
      <c r="I33" s="94">
        <f t="shared" si="3"/>
        <v>0.69299999999999995</v>
      </c>
      <c r="J33" s="93">
        <f t="shared" si="15"/>
        <v>4500000</v>
      </c>
      <c r="K33" s="94">
        <f t="shared" si="4"/>
        <v>1.9997235671017444</v>
      </c>
      <c r="L33" s="94">
        <f t="shared" si="5"/>
        <v>0.9</v>
      </c>
      <c r="M33" s="93">
        <f t="shared" si="15"/>
        <v>4500000</v>
      </c>
      <c r="N33" s="94">
        <f t="shared" si="6"/>
        <v>1.9997235671017444</v>
      </c>
      <c r="O33" s="94">
        <f t="shared" si="7"/>
        <v>0.9</v>
      </c>
    </row>
    <row r="34" spans="1:15" s="6" customFormat="1" ht="36" customHeight="1" x14ac:dyDescent="0.25">
      <c r="A34" s="10" t="s">
        <v>48</v>
      </c>
      <c r="B34" s="3" t="s">
        <v>53</v>
      </c>
      <c r="C34" s="4" t="s">
        <v>83</v>
      </c>
      <c r="D34" s="5">
        <v>517264.56</v>
      </c>
      <c r="E34" s="19">
        <v>900000</v>
      </c>
      <c r="F34" s="36">
        <f t="shared" si="1"/>
        <v>1.7399220236545878</v>
      </c>
      <c r="G34" s="19">
        <v>900000</v>
      </c>
      <c r="H34" s="37">
        <f t="shared" si="2"/>
        <v>1.7399220236545878</v>
      </c>
      <c r="I34" s="37">
        <f t="shared" si="3"/>
        <v>1</v>
      </c>
      <c r="J34" s="17">
        <v>900000</v>
      </c>
      <c r="K34" s="36">
        <f t="shared" si="4"/>
        <v>1.7399220236545878</v>
      </c>
      <c r="L34" s="36">
        <f t="shared" si="5"/>
        <v>1</v>
      </c>
      <c r="M34" s="19">
        <v>900000</v>
      </c>
      <c r="N34" s="37">
        <f t="shared" si="6"/>
        <v>1.7399220236545878</v>
      </c>
      <c r="O34" s="37">
        <f t="shared" si="7"/>
        <v>1</v>
      </c>
    </row>
    <row r="35" spans="1:15" s="6" customFormat="1" ht="36" customHeight="1" x14ac:dyDescent="0.25">
      <c r="A35" s="2" t="s">
        <v>49</v>
      </c>
      <c r="B35" s="11" t="s">
        <v>53</v>
      </c>
      <c r="C35" s="12" t="s">
        <v>84</v>
      </c>
      <c r="D35" s="5">
        <v>118809.01</v>
      </c>
      <c r="E35" s="19">
        <v>150000</v>
      </c>
      <c r="F35" s="36">
        <f t="shared" si="1"/>
        <v>1.2625305101018853</v>
      </c>
      <c r="G35" s="19">
        <v>150000</v>
      </c>
      <c r="H35" s="37">
        <f t="shared" si="2"/>
        <v>1.2625305101018853</v>
      </c>
      <c r="I35" s="37">
        <f t="shared" si="3"/>
        <v>1</v>
      </c>
      <c r="J35" s="17">
        <v>150000</v>
      </c>
      <c r="K35" s="36">
        <f t="shared" si="4"/>
        <v>1.2625305101018853</v>
      </c>
      <c r="L35" s="36">
        <f t="shared" si="5"/>
        <v>1</v>
      </c>
      <c r="M35" s="19">
        <v>150000</v>
      </c>
      <c r="N35" s="37">
        <f t="shared" si="6"/>
        <v>1.2625305101018853</v>
      </c>
      <c r="O35" s="37">
        <f t="shared" si="7"/>
        <v>1</v>
      </c>
    </row>
    <row r="36" spans="1:15" s="6" customFormat="1" ht="39.950000000000003" hidden="1" customHeight="1" x14ac:dyDescent="0.25">
      <c r="A36" s="2" t="s">
        <v>21</v>
      </c>
      <c r="B36" s="3" t="s">
        <v>53</v>
      </c>
      <c r="C36" s="4" t="s">
        <v>85</v>
      </c>
      <c r="D36" s="5"/>
      <c r="E36" s="18"/>
      <c r="F36" s="36" t="e">
        <f t="shared" si="1"/>
        <v>#DIV/0!</v>
      </c>
      <c r="G36" s="20"/>
      <c r="H36" s="37" t="e">
        <f t="shared" si="2"/>
        <v>#DIV/0!</v>
      </c>
      <c r="I36" s="37" t="e">
        <f t="shared" si="3"/>
        <v>#DIV/0!</v>
      </c>
      <c r="J36" s="21"/>
      <c r="K36" s="36" t="e">
        <f t="shared" si="4"/>
        <v>#DIV/0!</v>
      </c>
      <c r="L36" s="36" t="e">
        <f t="shared" si="5"/>
        <v>#DIV/0!</v>
      </c>
      <c r="M36" s="20"/>
      <c r="N36" s="37" t="e">
        <f t="shared" si="6"/>
        <v>#DIV/0!</v>
      </c>
      <c r="O36" s="37" t="e">
        <f t="shared" si="7"/>
        <v>#DIV/0!</v>
      </c>
    </row>
    <row r="37" spans="1:15" s="6" customFormat="1" ht="120.75" customHeight="1" x14ac:dyDescent="0.25">
      <c r="A37" s="2" t="s">
        <v>50</v>
      </c>
      <c r="B37" s="3" t="s">
        <v>53</v>
      </c>
      <c r="C37" s="4" t="s">
        <v>86</v>
      </c>
      <c r="D37" s="5">
        <v>1253117.73</v>
      </c>
      <c r="E37" s="18">
        <v>830000</v>
      </c>
      <c r="F37" s="36">
        <f t="shared" si="1"/>
        <v>0.6623479822602143</v>
      </c>
      <c r="G37" s="20">
        <v>950000</v>
      </c>
      <c r="H37" s="37">
        <f t="shared" si="2"/>
        <v>0.758109136321932</v>
      </c>
      <c r="I37" s="37">
        <f t="shared" si="3"/>
        <v>1.1445783132530121</v>
      </c>
      <c r="J37" s="21">
        <v>950000</v>
      </c>
      <c r="K37" s="36">
        <f t="shared" si="4"/>
        <v>0.758109136321932</v>
      </c>
      <c r="L37" s="36">
        <f t="shared" si="5"/>
        <v>1.1445783132530121</v>
      </c>
      <c r="M37" s="20">
        <v>950000</v>
      </c>
      <c r="N37" s="37">
        <f t="shared" si="6"/>
        <v>0.758109136321932</v>
      </c>
      <c r="O37" s="37">
        <f t="shared" si="7"/>
        <v>1.1445783132530121</v>
      </c>
    </row>
    <row r="38" spans="1:15" s="6" customFormat="1" ht="39.950000000000003" hidden="1" customHeight="1" x14ac:dyDescent="0.25">
      <c r="A38" s="2" t="s">
        <v>22</v>
      </c>
      <c r="B38" s="3" t="s">
        <v>53</v>
      </c>
      <c r="C38" s="4" t="s">
        <v>89</v>
      </c>
      <c r="D38" s="5"/>
      <c r="E38" s="18"/>
      <c r="F38" s="36" t="e">
        <f t="shared" si="1"/>
        <v>#DIV/0!</v>
      </c>
      <c r="G38" s="20"/>
      <c r="H38" s="37" t="e">
        <f t="shared" si="2"/>
        <v>#DIV/0!</v>
      </c>
      <c r="I38" s="37" t="e">
        <f t="shared" si="3"/>
        <v>#DIV/0!</v>
      </c>
      <c r="J38" s="21"/>
      <c r="K38" s="36" t="e">
        <f t="shared" si="4"/>
        <v>#DIV/0!</v>
      </c>
      <c r="L38" s="36" t="e">
        <f t="shared" si="5"/>
        <v>#DIV/0!</v>
      </c>
      <c r="M38" s="20"/>
      <c r="N38" s="37" t="e">
        <f t="shared" si="6"/>
        <v>#DIV/0!</v>
      </c>
      <c r="O38" s="37" t="e">
        <f t="shared" si="7"/>
        <v>#DIV/0!</v>
      </c>
    </row>
    <row r="39" spans="1:15" s="6" customFormat="1" ht="24" customHeight="1" x14ac:dyDescent="0.25">
      <c r="A39" s="2" t="s">
        <v>51</v>
      </c>
      <c r="B39" s="3" t="s">
        <v>53</v>
      </c>
      <c r="C39" s="4" t="s">
        <v>87</v>
      </c>
      <c r="D39" s="5">
        <v>229831.73</v>
      </c>
      <c r="E39" s="18">
        <v>120000</v>
      </c>
      <c r="F39" s="36">
        <f t="shared" si="1"/>
        <v>0.52212111878546963</v>
      </c>
      <c r="G39" s="20">
        <v>0</v>
      </c>
      <c r="H39" s="37">
        <f t="shared" si="2"/>
        <v>0</v>
      </c>
      <c r="I39" s="37">
        <f t="shared" si="3"/>
        <v>0</v>
      </c>
      <c r="J39" s="21">
        <v>0</v>
      </c>
      <c r="K39" s="36">
        <f t="shared" si="4"/>
        <v>0</v>
      </c>
      <c r="L39" s="36">
        <f t="shared" si="5"/>
        <v>0</v>
      </c>
      <c r="M39" s="20">
        <v>0</v>
      </c>
      <c r="N39" s="37">
        <f t="shared" si="6"/>
        <v>0</v>
      </c>
      <c r="O39" s="37">
        <f t="shared" si="7"/>
        <v>0</v>
      </c>
    </row>
    <row r="40" spans="1:15" s="6" customFormat="1" ht="24" customHeight="1" x14ac:dyDescent="0.25">
      <c r="A40" s="2" t="s">
        <v>110</v>
      </c>
      <c r="B40" s="3" t="s">
        <v>53</v>
      </c>
      <c r="C40" s="4" t="s">
        <v>109</v>
      </c>
      <c r="D40" s="5">
        <v>131288</v>
      </c>
      <c r="E40" s="18">
        <v>3000000</v>
      </c>
      <c r="F40" s="36">
        <f t="shared" si="1"/>
        <v>22.850527085491439</v>
      </c>
      <c r="G40" s="20">
        <v>1465000</v>
      </c>
      <c r="H40" s="37">
        <f t="shared" si="2"/>
        <v>11.158674060081653</v>
      </c>
      <c r="I40" s="37">
        <f t="shared" si="3"/>
        <v>0.48833333333333334</v>
      </c>
      <c r="J40" s="21">
        <v>2500000</v>
      </c>
      <c r="K40" s="36">
        <f t="shared" si="4"/>
        <v>19.0421059045762</v>
      </c>
      <c r="L40" s="36">
        <f t="shared" si="5"/>
        <v>0.83333333333333337</v>
      </c>
      <c r="M40" s="20">
        <v>2500000</v>
      </c>
      <c r="N40" s="37">
        <f t="shared" si="6"/>
        <v>19.0421059045762</v>
      </c>
      <c r="O40" s="37">
        <f t="shared" si="7"/>
        <v>0.83333333333333337</v>
      </c>
    </row>
    <row r="41" spans="1:15" s="6" customFormat="1" ht="39.950000000000003" hidden="1" customHeight="1" x14ac:dyDescent="0.25">
      <c r="A41" s="2" t="s">
        <v>23</v>
      </c>
      <c r="B41" s="3" t="s">
        <v>53</v>
      </c>
      <c r="C41" s="4" t="s">
        <v>88</v>
      </c>
      <c r="D41" s="5"/>
      <c r="E41" s="18">
        <v>0</v>
      </c>
      <c r="F41" s="36" t="e">
        <f t="shared" si="1"/>
        <v>#DIV/0!</v>
      </c>
      <c r="G41" s="20">
        <v>0</v>
      </c>
      <c r="H41" s="37" t="e">
        <f t="shared" si="2"/>
        <v>#DIV/0!</v>
      </c>
      <c r="I41" s="37" t="e">
        <f t="shared" si="3"/>
        <v>#DIV/0!</v>
      </c>
      <c r="J41" s="21">
        <v>0</v>
      </c>
      <c r="K41" s="36" t="e">
        <f t="shared" si="4"/>
        <v>#DIV/0!</v>
      </c>
      <c r="L41" s="36" t="e">
        <f t="shared" si="5"/>
        <v>#DIV/0!</v>
      </c>
      <c r="M41" s="20">
        <v>0</v>
      </c>
      <c r="N41" s="37" t="e">
        <f t="shared" si="6"/>
        <v>#DIV/0!</v>
      </c>
      <c r="O41" s="37" t="e">
        <f t="shared" si="7"/>
        <v>#DIV/0!</v>
      </c>
    </row>
    <row r="42" spans="1:15" s="6" customFormat="1" ht="39.950000000000003" hidden="1" customHeight="1" x14ac:dyDescent="0.25">
      <c r="A42" s="2" t="s">
        <v>24</v>
      </c>
      <c r="B42" s="3" t="s">
        <v>53</v>
      </c>
      <c r="C42" s="4" t="s">
        <v>90</v>
      </c>
      <c r="D42" s="5"/>
      <c r="E42" s="18">
        <v>0</v>
      </c>
      <c r="F42" s="36" t="e">
        <f t="shared" si="1"/>
        <v>#DIV/0!</v>
      </c>
      <c r="G42" s="20">
        <v>0</v>
      </c>
      <c r="H42" s="37" t="e">
        <f t="shared" si="2"/>
        <v>#DIV/0!</v>
      </c>
      <c r="I42" s="37" t="e">
        <f t="shared" si="3"/>
        <v>#DIV/0!</v>
      </c>
      <c r="J42" s="21">
        <v>0</v>
      </c>
      <c r="K42" s="36" t="e">
        <f t="shared" si="4"/>
        <v>#DIV/0!</v>
      </c>
      <c r="L42" s="36" t="e">
        <f t="shared" si="5"/>
        <v>#DIV/0!</v>
      </c>
      <c r="M42" s="20">
        <v>0</v>
      </c>
      <c r="N42" s="37" t="e">
        <f t="shared" si="6"/>
        <v>#DIV/0!</v>
      </c>
      <c r="O42" s="37" t="e">
        <f t="shared" si="7"/>
        <v>#DIV/0!</v>
      </c>
    </row>
    <row r="43" spans="1:15" s="6" customFormat="1" ht="39.950000000000003" hidden="1" customHeight="1" x14ac:dyDescent="0.25">
      <c r="A43" s="2" t="s">
        <v>25</v>
      </c>
      <c r="B43" s="3" t="s">
        <v>53</v>
      </c>
      <c r="C43" s="4" t="s">
        <v>91</v>
      </c>
      <c r="D43" s="5"/>
      <c r="E43" s="18">
        <v>0</v>
      </c>
      <c r="F43" s="36" t="e">
        <f t="shared" si="1"/>
        <v>#DIV/0!</v>
      </c>
      <c r="G43" s="20">
        <v>0</v>
      </c>
      <c r="H43" s="37" t="e">
        <f t="shared" si="2"/>
        <v>#DIV/0!</v>
      </c>
      <c r="I43" s="37" t="e">
        <f t="shared" si="3"/>
        <v>#DIV/0!</v>
      </c>
      <c r="J43" s="21">
        <v>0</v>
      </c>
      <c r="K43" s="36" t="e">
        <f t="shared" si="4"/>
        <v>#DIV/0!</v>
      </c>
      <c r="L43" s="36" t="e">
        <f t="shared" si="5"/>
        <v>#DIV/0!</v>
      </c>
      <c r="M43" s="20">
        <v>0</v>
      </c>
      <c r="N43" s="37" t="e">
        <f t="shared" si="6"/>
        <v>#DIV/0!</v>
      </c>
      <c r="O43" s="37" t="e">
        <f t="shared" si="7"/>
        <v>#DIV/0!</v>
      </c>
    </row>
    <row r="44" spans="1:15" s="6" customFormat="1" ht="39.950000000000003" hidden="1" customHeight="1" x14ac:dyDescent="0.25">
      <c r="A44" s="2" t="s">
        <v>26</v>
      </c>
      <c r="B44" s="3" t="s">
        <v>67</v>
      </c>
      <c r="C44" s="4" t="s">
        <v>92</v>
      </c>
      <c r="D44" s="5"/>
      <c r="E44" s="18">
        <v>0</v>
      </c>
      <c r="F44" s="36" t="e">
        <f t="shared" si="1"/>
        <v>#DIV/0!</v>
      </c>
      <c r="G44" s="20">
        <v>0</v>
      </c>
      <c r="H44" s="37" t="e">
        <f t="shared" si="2"/>
        <v>#DIV/0!</v>
      </c>
      <c r="I44" s="37" t="e">
        <f t="shared" si="3"/>
        <v>#DIV/0!</v>
      </c>
      <c r="J44" s="21">
        <v>0</v>
      </c>
      <c r="K44" s="36" t="e">
        <f t="shared" si="4"/>
        <v>#DIV/0!</v>
      </c>
      <c r="L44" s="36" t="e">
        <f t="shared" si="5"/>
        <v>#DIV/0!</v>
      </c>
      <c r="M44" s="20">
        <v>0</v>
      </c>
      <c r="N44" s="37" t="e">
        <f t="shared" si="6"/>
        <v>#DIV/0!</v>
      </c>
      <c r="O44" s="37" t="e">
        <f t="shared" si="7"/>
        <v>#DIV/0!</v>
      </c>
    </row>
    <row r="45" spans="1:15" s="6" customFormat="1" ht="39.950000000000003" hidden="1" customHeight="1" x14ac:dyDescent="0.25">
      <c r="A45" s="2" t="s">
        <v>27</v>
      </c>
      <c r="B45" s="3" t="s">
        <v>53</v>
      </c>
      <c r="C45" s="4" t="s">
        <v>93</v>
      </c>
      <c r="D45" s="5"/>
      <c r="E45" s="18">
        <v>0</v>
      </c>
      <c r="F45" s="36" t="e">
        <f t="shared" si="1"/>
        <v>#DIV/0!</v>
      </c>
      <c r="G45" s="20">
        <v>0</v>
      </c>
      <c r="H45" s="37" t="e">
        <f t="shared" si="2"/>
        <v>#DIV/0!</v>
      </c>
      <c r="I45" s="37" t="e">
        <f t="shared" si="3"/>
        <v>#DIV/0!</v>
      </c>
      <c r="J45" s="21">
        <v>0</v>
      </c>
      <c r="K45" s="36" t="e">
        <f t="shared" si="4"/>
        <v>#DIV/0!</v>
      </c>
      <c r="L45" s="36" t="e">
        <f t="shared" si="5"/>
        <v>#DIV/0!</v>
      </c>
      <c r="M45" s="20">
        <v>0</v>
      </c>
      <c r="N45" s="37" t="e">
        <f t="shared" si="6"/>
        <v>#DIV/0!</v>
      </c>
      <c r="O45" s="37" t="e">
        <f t="shared" si="7"/>
        <v>#DIV/0!</v>
      </c>
    </row>
    <row r="46" spans="1:15" s="6" customFormat="1" ht="39.950000000000003" hidden="1" customHeight="1" x14ac:dyDescent="0.25">
      <c r="A46" s="2" t="s">
        <v>28</v>
      </c>
      <c r="B46" s="13" t="s">
        <v>53</v>
      </c>
      <c r="C46" s="14" t="s">
        <v>94</v>
      </c>
      <c r="D46" s="5"/>
      <c r="E46" s="18">
        <v>0</v>
      </c>
      <c r="F46" s="36" t="e">
        <f t="shared" si="1"/>
        <v>#DIV/0!</v>
      </c>
      <c r="G46" s="20">
        <v>0</v>
      </c>
      <c r="H46" s="37" t="e">
        <f t="shared" si="2"/>
        <v>#DIV/0!</v>
      </c>
      <c r="I46" s="37" t="e">
        <f t="shared" si="3"/>
        <v>#DIV/0!</v>
      </c>
      <c r="J46" s="21">
        <v>0</v>
      </c>
      <c r="K46" s="36" t="e">
        <f t="shared" si="4"/>
        <v>#DIV/0!</v>
      </c>
      <c r="L46" s="36" t="e">
        <f t="shared" si="5"/>
        <v>#DIV/0!</v>
      </c>
      <c r="M46" s="20">
        <v>0</v>
      </c>
      <c r="N46" s="37" t="e">
        <f t="shared" si="6"/>
        <v>#DIV/0!</v>
      </c>
      <c r="O46" s="37" t="e">
        <f t="shared" si="7"/>
        <v>#DIV/0!</v>
      </c>
    </row>
    <row r="47" spans="1:15" s="6" customFormat="1" ht="39.950000000000003" hidden="1" customHeight="1" x14ac:dyDescent="0.25">
      <c r="A47" s="10" t="s">
        <v>29</v>
      </c>
      <c r="B47" s="3" t="s">
        <v>53</v>
      </c>
      <c r="C47" s="4" t="s">
        <v>95</v>
      </c>
      <c r="D47" s="5"/>
      <c r="E47" s="18">
        <v>0</v>
      </c>
      <c r="F47" s="36" t="e">
        <f t="shared" si="1"/>
        <v>#DIV/0!</v>
      </c>
      <c r="G47" s="20">
        <v>0</v>
      </c>
      <c r="H47" s="37" t="e">
        <f t="shared" si="2"/>
        <v>#DIV/0!</v>
      </c>
      <c r="I47" s="37" t="e">
        <f t="shared" si="3"/>
        <v>#DIV/0!</v>
      </c>
      <c r="J47" s="21">
        <v>0</v>
      </c>
      <c r="K47" s="36" t="e">
        <f t="shared" si="4"/>
        <v>#DIV/0!</v>
      </c>
      <c r="L47" s="36" t="e">
        <f t="shared" si="5"/>
        <v>#DIV/0!</v>
      </c>
      <c r="M47" s="20">
        <v>0</v>
      </c>
      <c r="N47" s="37" t="e">
        <f t="shared" si="6"/>
        <v>#DIV/0!</v>
      </c>
      <c r="O47" s="37" t="e">
        <f t="shared" si="7"/>
        <v>#DIV/0!</v>
      </c>
    </row>
    <row r="48" spans="1:15" s="6" customFormat="1" ht="39.950000000000003" hidden="1" customHeight="1" x14ac:dyDescent="0.25">
      <c r="A48" s="2" t="s">
        <v>30</v>
      </c>
      <c r="B48" s="11" t="s">
        <v>53</v>
      </c>
      <c r="C48" s="12" t="s">
        <v>96</v>
      </c>
      <c r="D48" s="5"/>
      <c r="E48" s="18">
        <v>0</v>
      </c>
      <c r="F48" s="36" t="e">
        <f t="shared" si="1"/>
        <v>#DIV/0!</v>
      </c>
      <c r="G48" s="20">
        <v>0</v>
      </c>
      <c r="H48" s="37" t="e">
        <f t="shared" si="2"/>
        <v>#DIV/0!</v>
      </c>
      <c r="I48" s="37" t="e">
        <f t="shared" si="3"/>
        <v>#DIV/0!</v>
      </c>
      <c r="J48" s="21">
        <v>0</v>
      </c>
      <c r="K48" s="36" t="e">
        <f t="shared" si="4"/>
        <v>#DIV/0!</v>
      </c>
      <c r="L48" s="36" t="e">
        <f t="shared" si="5"/>
        <v>#DIV/0!</v>
      </c>
      <c r="M48" s="20">
        <v>0</v>
      </c>
      <c r="N48" s="37" t="e">
        <f t="shared" si="6"/>
        <v>#DIV/0!</v>
      </c>
      <c r="O48" s="37" t="e">
        <f t="shared" si="7"/>
        <v>#DIV/0!</v>
      </c>
    </row>
    <row r="49" spans="1:15" s="1" customFormat="1" ht="20.25" customHeight="1" x14ac:dyDescent="0.25">
      <c r="A49" s="116" t="s">
        <v>31</v>
      </c>
      <c r="B49" s="117" t="s">
        <v>53</v>
      </c>
      <c r="C49" s="118" t="s">
        <v>97</v>
      </c>
      <c r="D49" s="119">
        <f>SUM(D50:D51)</f>
        <v>19271.520000000004</v>
      </c>
      <c r="E49" s="120">
        <f>SUM(E50:E51)</f>
        <v>90000</v>
      </c>
      <c r="F49" s="121">
        <f t="shared" si="1"/>
        <v>4.6701038631099143</v>
      </c>
      <c r="G49" s="122">
        <f t="shared" ref="G49:M49" si="16">G50</f>
        <v>0</v>
      </c>
      <c r="H49" s="121">
        <f t="shared" si="2"/>
        <v>0</v>
      </c>
      <c r="I49" s="121">
        <f t="shared" si="3"/>
        <v>0</v>
      </c>
      <c r="J49" s="122">
        <f t="shared" si="16"/>
        <v>0</v>
      </c>
      <c r="K49" s="121">
        <f t="shared" si="4"/>
        <v>0</v>
      </c>
      <c r="L49" s="121">
        <f t="shared" si="5"/>
        <v>0</v>
      </c>
      <c r="M49" s="122">
        <f t="shared" si="16"/>
        <v>0</v>
      </c>
      <c r="N49" s="121">
        <f t="shared" si="6"/>
        <v>0</v>
      </c>
      <c r="O49" s="121">
        <f t="shared" si="7"/>
        <v>0</v>
      </c>
    </row>
    <row r="50" spans="1:15" s="6" customFormat="1" ht="21" customHeight="1" x14ac:dyDescent="0.25">
      <c r="A50" s="2" t="s">
        <v>46</v>
      </c>
      <c r="B50" s="3" t="s">
        <v>53</v>
      </c>
      <c r="C50" s="4" t="s">
        <v>98</v>
      </c>
      <c r="D50" s="5">
        <v>-31877.64</v>
      </c>
      <c r="E50" s="18">
        <v>0</v>
      </c>
      <c r="F50" s="36">
        <f t="shared" si="1"/>
        <v>0</v>
      </c>
      <c r="G50" s="20">
        <v>0</v>
      </c>
      <c r="H50" s="37">
        <f t="shared" si="2"/>
        <v>0</v>
      </c>
      <c r="I50" s="37" t="s">
        <v>126</v>
      </c>
      <c r="J50" s="21">
        <v>0</v>
      </c>
      <c r="K50" s="36">
        <f t="shared" si="4"/>
        <v>0</v>
      </c>
      <c r="L50" s="36" t="s">
        <v>126</v>
      </c>
      <c r="M50" s="20">
        <v>0</v>
      </c>
      <c r="N50" s="37">
        <f t="shared" si="6"/>
        <v>0</v>
      </c>
      <c r="O50" s="37" t="s">
        <v>126</v>
      </c>
    </row>
    <row r="51" spans="1:15" s="6" customFormat="1" ht="21" customHeight="1" x14ac:dyDescent="0.25">
      <c r="A51" s="2" t="s">
        <v>112</v>
      </c>
      <c r="B51" s="3" t="s">
        <v>53</v>
      </c>
      <c r="C51" s="4" t="s">
        <v>113</v>
      </c>
      <c r="D51" s="5">
        <v>51149.16</v>
      </c>
      <c r="E51" s="18">
        <v>90000</v>
      </c>
      <c r="F51" s="36">
        <f t="shared" si="1"/>
        <v>1.759559687783729</v>
      </c>
      <c r="G51" s="20">
        <v>0</v>
      </c>
      <c r="H51" s="37">
        <f t="shared" si="2"/>
        <v>0</v>
      </c>
      <c r="I51" s="37">
        <f t="shared" si="3"/>
        <v>0</v>
      </c>
      <c r="J51" s="21">
        <v>0</v>
      </c>
      <c r="K51" s="36">
        <f t="shared" si="4"/>
        <v>0</v>
      </c>
      <c r="L51" s="36">
        <f t="shared" si="5"/>
        <v>0</v>
      </c>
      <c r="M51" s="20">
        <v>0</v>
      </c>
      <c r="N51" s="37">
        <f t="shared" si="6"/>
        <v>0</v>
      </c>
      <c r="O51" s="37">
        <f t="shared" si="7"/>
        <v>0</v>
      </c>
    </row>
    <row r="52" spans="1:15" s="129" customFormat="1" ht="32.25" customHeight="1" x14ac:dyDescent="0.25">
      <c r="A52" s="123" t="s">
        <v>32</v>
      </c>
      <c r="B52" s="124" t="s">
        <v>53</v>
      </c>
      <c r="C52" s="125" t="s">
        <v>99</v>
      </c>
      <c r="D52" s="126">
        <f>D53+D58+D59</f>
        <v>857992857.54999995</v>
      </c>
      <c r="E52" s="127">
        <f t="shared" ref="E52:M52" si="17">E53+E58+E59</f>
        <v>1294598353.4400001</v>
      </c>
      <c r="F52" s="128">
        <f t="shared" si="1"/>
        <v>1.5088684504166245</v>
      </c>
      <c r="G52" s="127">
        <f>G53+G58+G59</f>
        <v>1097938045.24</v>
      </c>
      <c r="H52" s="128">
        <f t="shared" si="2"/>
        <v>1.2796587239375907</v>
      </c>
      <c r="I52" s="128">
        <f t="shared" si="3"/>
        <v>0.8480916434989777</v>
      </c>
      <c r="J52" s="127">
        <f t="shared" si="17"/>
        <v>937678566.61000001</v>
      </c>
      <c r="K52" s="128">
        <f t="shared" si="4"/>
        <v>1.09287455992063</v>
      </c>
      <c r="L52" s="128">
        <f t="shared" si="5"/>
        <v>0.72430075638394364</v>
      </c>
      <c r="M52" s="127">
        <f t="shared" si="17"/>
        <v>916235768.96000004</v>
      </c>
      <c r="N52" s="128">
        <f t="shared" si="6"/>
        <v>1.0678827462227516</v>
      </c>
      <c r="O52" s="128">
        <f t="shared" si="7"/>
        <v>0.70773747434900025</v>
      </c>
    </row>
    <row r="53" spans="1:15" s="135" customFormat="1" ht="34.5" customHeight="1" x14ac:dyDescent="0.25">
      <c r="A53" s="130" t="s">
        <v>33</v>
      </c>
      <c r="B53" s="131" t="s">
        <v>67</v>
      </c>
      <c r="C53" s="132" t="s">
        <v>100</v>
      </c>
      <c r="D53" s="133">
        <f>D54+D55+D56+D57</f>
        <v>857284711.74000001</v>
      </c>
      <c r="E53" s="133">
        <f>E54+E55+E56+E57</f>
        <v>1278983423.4400001</v>
      </c>
      <c r="F53" s="134">
        <f t="shared" si="1"/>
        <v>1.4919004222577272</v>
      </c>
      <c r="G53" s="133">
        <f>G54+G55+G56+G57</f>
        <v>1078924345.24</v>
      </c>
      <c r="H53" s="134">
        <f t="shared" si="2"/>
        <v>1.2585367853465461</v>
      </c>
      <c r="I53" s="134">
        <f t="shared" si="3"/>
        <v>0.84357961601885822</v>
      </c>
      <c r="J53" s="133">
        <f>J54+J55+J56+J57</f>
        <v>937678566.61000001</v>
      </c>
      <c r="K53" s="134">
        <f t="shared" si="4"/>
        <v>1.0937773108152453</v>
      </c>
      <c r="L53" s="134">
        <f t="shared" si="5"/>
        <v>0.73314364316621539</v>
      </c>
      <c r="M53" s="133">
        <f t="shared" ref="M53" si="18">M54+M55+M56+M57+M58</f>
        <v>916235768.96000004</v>
      </c>
      <c r="N53" s="134">
        <f t="shared" si="6"/>
        <v>1.0687648530443861</v>
      </c>
      <c r="O53" s="134">
        <f t="shared" si="7"/>
        <v>0.71637814233405717</v>
      </c>
    </row>
    <row r="54" spans="1:15" s="16" customFormat="1" ht="22.5" customHeight="1" x14ac:dyDescent="0.25">
      <c r="A54" s="22" t="s">
        <v>34</v>
      </c>
      <c r="B54" s="23" t="s">
        <v>67</v>
      </c>
      <c r="C54" s="24" t="s">
        <v>101</v>
      </c>
      <c r="D54" s="25">
        <v>157015075.52000001</v>
      </c>
      <c r="E54" s="18">
        <v>207655769.56999999</v>
      </c>
      <c r="F54" s="36">
        <f t="shared" si="1"/>
        <v>1.3225212221328999</v>
      </c>
      <c r="G54" s="20">
        <v>173250107</v>
      </c>
      <c r="H54" s="37">
        <f t="shared" si="2"/>
        <v>1.103397915303566</v>
      </c>
      <c r="I54" s="37">
        <f t="shared" si="3"/>
        <v>0.83431395794470342</v>
      </c>
      <c r="J54" s="21">
        <v>73085092</v>
      </c>
      <c r="K54" s="36">
        <f t="shared" si="4"/>
        <v>0.46546544500875447</v>
      </c>
      <c r="L54" s="36">
        <f t="shared" si="5"/>
        <v>0.35195310080398845</v>
      </c>
      <c r="M54" s="20">
        <v>73085092</v>
      </c>
      <c r="N54" s="37">
        <f t="shared" si="6"/>
        <v>0.46546544500875447</v>
      </c>
      <c r="O54" s="37">
        <f t="shared" si="7"/>
        <v>0.35195310080398845</v>
      </c>
    </row>
    <row r="55" spans="1:15" s="16" customFormat="1" ht="37.5" customHeight="1" x14ac:dyDescent="0.25">
      <c r="A55" s="22" t="s">
        <v>35</v>
      </c>
      <c r="B55" s="23" t="s">
        <v>53</v>
      </c>
      <c r="C55" s="24" t="s">
        <v>102</v>
      </c>
      <c r="D55" s="25">
        <v>126205975.44</v>
      </c>
      <c r="E55" s="18">
        <v>372259839.32999998</v>
      </c>
      <c r="F55" s="36">
        <f t="shared" si="1"/>
        <v>2.9496213474216777</v>
      </c>
      <c r="G55" s="20">
        <v>186648069.93000001</v>
      </c>
      <c r="H55" s="37">
        <f t="shared" si="2"/>
        <v>1.478916265884217</v>
      </c>
      <c r="I55" s="37">
        <f t="shared" si="3"/>
        <v>0.50139190482092455</v>
      </c>
      <c r="J55" s="21">
        <v>92817492.060000002</v>
      </c>
      <c r="K55" s="36">
        <f t="shared" si="4"/>
        <v>0.73544451232522401</v>
      </c>
      <c r="L55" s="36">
        <f t="shared" si="5"/>
        <v>0.24933522839061717</v>
      </c>
      <c r="M55" s="20">
        <v>20577587.109999999</v>
      </c>
      <c r="N55" s="37">
        <f t="shared" si="6"/>
        <v>0.16304764523438003</v>
      </c>
      <c r="O55" s="37">
        <f t="shared" si="7"/>
        <v>5.5277483456275901E-2</v>
      </c>
    </row>
    <row r="56" spans="1:15" s="16" customFormat="1" ht="36" customHeight="1" x14ac:dyDescent="0.25">
      <c r="A56" s="22" t="s">
        <v>36</v>
      </c>
      <c r="B56" s="23" t="s">
        <v>53</v>
      </c>
      <c r="C56" s="24" t="s">
        <v>103</v>
      </c>
      <c r="D56" s="25">
        <v>543079054.77999997</v>
      </c>
      <c r="E56" s="18">
        <v>633805024.94000006</v>
      </c>
      <c r="F56" s="36">
        <f t="shared" si="1"/>
        <v>1.1670584961092874</v>
      </c>
      <c r="G56" s="20">
        <v>679173218.71000004</v>
      </c>
      <c r="H56" s="37">
        <f t="shared" si="2"/>
        <v>1.2505973351985218</v>
      </c>
      <c r="I56" s="37">
        <f t="shared" si="3"/>
        <v>1.0715806785758677</v>
      </c>
      <c r="J56" s="21">
        <v>729351983.42999995</v>
      </c>
      <c r="K56" s="36">
        <f t="shared" si="4"/>
        <v>1.3429941313524947</v>
      </c>
      <c r="L56" s="36">
        <f t="shared" si="5"/>
        <v>1.1507513426531211</v>
      </c>
      <c r="M56" s="20">
        <v>780149090.73000002</v>
      </c>
      <c r="N56" s="37">
        <f t="shared" si="6"/>
        <v>1.4365295141902252</v>
      </c>
      <c r="O56" s="37">
        <f t="shared" si="7"/>
        <v>1.2308976105133496</v>
      </c>
    </row>
    <row r="57" spans="1:15" s="16" customFormat="1" ht="21" customHeight="1" x14ac:dyDescent="0.25">
      <c r="A57" s="22" t="s">
        <v>37</v>
      </c>
      <c r="B57" s="23" t="s">
        <v>53</v>
      </c>
      <c r="C57" s="24" t="s">
        <v>104</v>
      </c>
      <c r="D57" s="25">
        <v>30984606</v>
      </c>
      <c r="E57" s="18">
        <v>65262789.600000001</v>
      </c>
      <c r="F57" s="36">
        <f t="shared" si="1"/>
        <v>2.1062972238536775</v>
      </c>
      <c r="G57" s="20">
        <v>39852949.600000001</v>
      </c>
      <c r="H57" s="37">
        <f t="shared" si="2"/>
        <v>1.2862177301851119</v>
      </c>
      <c r="I57" s="37">
        <f t="shared" si="3"/>
        <v>0.61065348024902699</v>
      </c>
      <c r="J57" s="21">
        <v>42423999.119999997</v>
      </c>
      <c r="K57" s="36">
        <f t="shared" si="4"/>
        <v>1.3691960168865791</v>
      </c>
      <c r="L57" s="36">
        <f t="shared" si="5"/>
        <v>0.65004881617870647</v>
      </c>
      <c r="M57" s="20">
        <v>42423999.119999997</v>
      </c>
      <c r="N57" s="37">
        <f t="shared" si="6"/>
        <v>1.3691960168865791</v>
      </c>
      <c r="O57" s="37">
        <f t="shared" si="7"/>
        <v>0.65004881617870647</v>
      </c>
    </row>
    <row r="58" spans="1:15" s="150" customFormat="1" ht="21" customHeight="1" x14ac:dyDescent="0.25">
      <c r="A58" s="142" t="s">
        <v>38</v>
      </c>
      <c r="B58" s="143" t="s">
        <v>53</v>
      </c>
      <c r="C58" s="144" t="s">
        <v>105</v>
      </c>
      <c r="D58" s="145">
        <v>738633.26</v>
      </c>
      <c r="E58" s="146">
        <v>15614930</v>
      </c>
      <c r="F58" s="147">
        <f t="shared" si="1"/>
        <v>21.14030175137253</v>
      </c>
      <c r="G58" s="148">
        <v>19013700</v>
      </c>
      <c r="H58" s="149">
        <f t="shared" si="2"/>
        <v>25.741732778185483</v>
      </c>
      <c r="I58" s="149">
        <f t="shared" si="3"/>
        <v>1.2176615585212358</v>
      </c>
      <c r="J58" s="148">
        <v>0</v>
      </c>
      <c r="K58" s="147">
        <f t="shared" si="4"/>
        <v>0</v>
      </c>
      <c r="L58" s="147">
        <f t="shared" si="5"/>
        <v>0</v>
      </c>
      <c r="M58" s="148">
        <v>0</v>
      </c>
      <c r="N58" s="149">
        <f t="shared" si="6"/>
        <v>0</v>
      </c>
      <c r="O58" s="149">
        <f t="shared" si="7"/>
        <v>0</v>
      </c>
    </row>
    <row r="59" spans="1:15" s="141" customFormat="1" ht="36.75" customHeight="1" x14ac:dyDescent="0.25">
      <c r="A59" s="136" t="s">
        <v>39</v>
      </c>
      <c r="B59" s="137" t="s">
        <v>53</v>
      </c>
      <c r="C59" s="138" t="s">
        <v>106</v>
      </c>
      <c r="D59" s="114">
        <v>-30487.45</v>
      </c>
      <c r="E59" s="139">
        <v>0</v>
      </c>
      <c r="F59" s="115">
        <f t="shared" si="1"/>
        <v>0</v>
      </c>
      <c r="G59" s="140">
        <v>0</v>
      </c>
      <c r="H59" s="115">
        <f t="shared" si="2"/>
        <v>0</v>
      </c>
      <c r="I59" s="115" t="s">
        <v>126</v>
      </c>
      <c r="J59" s="140">
        <v>0</v>
      </c>
      <c r="K59" s="115">
        <f t="shared" si="4"/>
        <v>0</v>
      </c>
      <c r="L59" s="115" t="s">
        <v>126</v>
      </c>
      <c r="M59" s="140">
        <v>0</v>
      </c>
      <c r="N59" s="115">
        <f t="shared" si="6"/>
        <v>0</v>
      </c>
      <c r="O59" s="115" t="s">
        <v>126</v>
      </c>
    </row>
    <row r="60" spans="1:15" s="156" customFormat="1" ht="44.25" customHeight="1" x14ac:dyDescent="0.25">
      <c r="A60" s="151" t="s">
        <v>1</v>
      </c>
      <c r="B60" s="152"/>
      <c r="C60" s="153"/>
      <c r="D60" s="154">
        <f>D6+D52</f>
        <v>1358257499.0199997</v>
      </c>
      <c r="E60" s="155">
        <f>E6+E52</f>
        <v>1926698353.4400001</v>
      </c>
      <c r="F60" s="121">
        <f t="shared" si="1"/>
        <v>1.4185074294308242</v>
      </c>
      <c r="G60" s="155">
        <f>G6+G52</f>
        <v>1754083145.24</v>
      </c>
      <c r="H60" s="121">
        <f t="shared" si="2"/>
        <v>1.2914216534829321</v>
      </c>
      <c r="I60" s="121">
        <f t="shared" si="3"/>
        <v>0.91040880483869913</v>
      </c>
      <c r="J60" s="155">
        <f>J6+J52</f>
        <v>1686786566.6100001</v>
      </c>
      <c r="K60" s="121">
        <f t="shared" si="4"/>
        <v>1.2418753938977243</v>
      </c>
      <c r="L60" s="121">
        <f t="shared" si="5"/>
        <v>0.87548035923648748</v>
      </c>
      <c r="M60" s="155">
        <f>M6+M52</f>
        <v>1706282768.96</v>
      </c>
      <c r="N60" s="121">
        <f t="shared" ref="N60" si="19">M60/D60</f>
        <v>1.2562292276619897</v>
      </c>
      <c r="O60" s="121">
        <f t="shared" ref="O60" si="20">M60/E60</f>
        <v>0.88559932898345939</v>
      </c>
    </row>
    <row r="61" spans="1:15" s="30" customFormat="1" ht="12.95" customHeight="1" x14ac:dyDescent="0.25">
      <c r="A61" s="34"/>
      <c r="B61" s="34"/>
      <c r="C61" s="34"/>
      <c r="D61" s="35"/>
      <c r="E61" s="29"/>
      <c r="F61" s="29"/>
      <c r="J61" s="38"/>
      <c r="K61" s="38"/>
    </row>
    <row r="62" spans="1:15" x14ac:dyDescent="0.25">
      <c r="A62" s="6"/>
      <c r="B62" s="6"/>
      <c r="C62" s="6"/>
      <c r="D62" s="6"/>
      <c r="E62" s="16"/>
      <c r="F62" s="16"/>
      <c r="G62" s="16"/>
      <c r="H62" s="16"/>
      <c r="I62" s="16"/>
      <c r="J62" s="15"/>
      <c r="K62" s="15"/>
      <c r="L62" s="16"/>
      <c r="M62" s="16"/>
      <c r="N62" s="16"/>
      <c r="O62" s="16"/>
    </row>
  </sheetData>
  <mergeCells count="2">
    <mergeCell ref="A2:O2"/>
    <mergeCell ref="B5:C5"/>
  </mergeCells>
  <pageMargins left="0.78749999999999998" right="0.39374999999999999" top="0.59027779999999996" bottom="0.39374999999999999" header="0" footer="0"/>
  <pageSetup paperSize="9" scale="31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B357E38-8EB2-488F-96BD-0B3FF753A3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doh2-PC\doh2</dc:creator>
  <cp:lastModifiedBy>WIN10</cp:lastModifiedBy>
  <cp:lastPrinted>2022-11-10T04:45:58Z</cp:lastPrinted>
  <dcterms:created xsi:type="dcterms:W3CDTF">2020-11-25T05:10:11Z</dcterms:created>
  <dcterms:modified xsi:type="dcterms:W3CDTF">2024-11-13T04:02:09Z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952_20032_0503317M_M_12.2019...xlsx</vt:lpwstr>
  </property>
  <property fmtid="{D5CDD505-2E9C-101B-9397-08002B2CF9AE}" pid="3" name="Название отчета">
    <vt:lpwstr>952_20032_0503317M_M_12.2019...xlsx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rn20032_6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